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pivotTables/pivotTable1.xml" ContentType="application/vnd.openxmlformats-officedocument.spreadsheetml.pivotTab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ria Paula\Downloads\"/>
    </mc:Choice>
  </mc:AlternateContent>
  <bookViews>
    <workbookView xWindow="0" yWindow="0" windowWidth="20490" windowHeight="7650" tabRatio="886" firstSheet="2" activeTab="2"/>
  </bookViews>
  <sheets>
    <sheet name="INICIO" sheetId="39" r:id="rId1"/>
    <sheet name="IDENTIFICACIÓN" sheetId="43" state="hidden" r:id="rId2"/>
    <sheet name="PROCESOS PRODUCTIVOS" sheetId="38" r:id="rId3"/>
    <sheet name="CONSUMOS Y PRODUCCIÓN" sheetId="27" r:id="rId4"/>
    <sheet name="MATRIZ ENERGÉTICA" sheetId="28" r:id="rId5"/>
    <sheet name="Analisis Energeticos" sheetId="7" state="hidden" r:id="rId6"/>
    <sheet name="LINEA BASE " sheetId="47" r:id="rId7"/>
    <sheet name="INDICADORES E" sheetId="31" r:id="rId8"/>
    <sheet name="INVENTARIO ELÉCTRICO" sheetId="1" r:id="rId9"/>
    <sheet name="PARETO" sheetId="42" r:id="rId10"/>
    <sheet name="INVENTARIO TÉRMICO" sheetId="44" r:id="rId11"/>
    <sheet name="INVENTARIO VEHÍCULOS" sheetId="33" state="hidden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8" hidden="1">'INVENTARIO ELÉCTRICO'!$A$1:$H$49</definedName>
    <definedName name="Electrico" localSheetId="9">[1]Listas!$B$5:$B$11</definedName>
    <definedName name="Electrico">#REF!</definedName>
    <definedName name="MEDIDO">[2]Listas!$E$31:$E$32</definedName>
    <definedName name="Termico" localSheetId="9">[1]Listas!$D$5:$D$8</definedName>
    <definedName name="Termico">#REF!</definedName>
    <definedName name="USOFINAL" localSheetId="9">[2]Listas!$B$39:$B$47</definedName>
    <definedName name="USOFINAL">[3]Listas!$B$39:$B$47</definedName>
  </definedNames>
  <calcPr calcId="162913"/>
  <pivotCaches>
    <pivotCache cacheId="0" r:id="rId17"/>
  </pivotCaches>
</workbook>
</file>

<file path=xl/calcChain.xml><?xml version="1.0" encoding="utf-8"?>
<calcChain xmlns="http://schemas.openxmlformats.org/spreadsheetml/2006/main">
  <c r="F28" i="1" l="1"/>
  <c r="F7" i="1"/>
  <c r="F49" i="1"/>
  <c r="F33" i="1"/>
  <c r="H33" i="1" s="1"/>
  <c r="H7" i="1" l="1"/>
  <c r="F20" i="1"/>
  <c r="H20" i="1" s="1"/>
  <c r="F10" i="1"/>
  <c r="H10" i="1" s="1"/>
  <c r="F8" i="1"/>
  <c r="H8" i="1" s="1"/>
  <c r="F9" i="1"/>
  <c r="H9" i="1" s="1"/>
  <c r="F3" i="1"/>
  <c r="H3" i="1" s="1"/>
  <c r="F14" i="1"/>
  <c r="H14" i="1" s="1"/>
  <c r="F11" i="1"/>
  <c r="H11" i="1" s="1"/>
  <c r="F4" i="1"/>
  <c r="H4" i="1" s="1"/>
  <c r="F12" i="1"/>
  <c r="H12" i="1" s="1"/>
  <c r="F2" i="1"/>
  <c r="H2" i="1" s="1"/>
  <c r="F6" i="1"/>
  <c r="H6" i="1" s="1"/>
  <c r="F5" i="1"/>
  <c r="H5" i="1" s="1"/>
  <c r="F16" i="1"/>
  <c r="H16" i="1" s="1"/>
  <c r="F46" i="1"/>
  <c r="H46" i="1" s="1"/>
  <c r="F45" i="1"/>
  <c r="H45" i="1" s="1"/>
  <c r="F38" i="1"/>
  <c r="H38" i="1" s="1"/>
  <c r="F29" i="1"/>
  <c r="H29" i="1" s="1"/>
  <c r="F48" i="1"/>
  <c r="H48" i="1" s="1"/>
  <c r="F40" i="1"/>
  <c r="H40" i="1" s="1"/>
  <c r="F41" i="1"/>
  <c r="H41" i="1" s="1"/>
  <c r="F42" i="1"/>
  <c r="H42" i="1" s="1"/>
  <c r="F44" i="1"/>
  <c r="H44" i="1" s="1"/>
  <c r="F37" i="1"/>
  <c r="H37" i="1" s="1"/>
  <c r="F35" i="1"/>
  <c r="H35" i="1" s="1"/>
  <c r="F34" i="1"/>
  <c r="H34" i="1" s="1"/>
  <c r="F32" i="1"/>
  <c r="H32" i="1" s="1"/>
  <c r="F47" i="1"/>
  <c r="H47" i="1" s="1"/>
  <c r="F39" i="1"/>
  <c r="H39" i="1" s="1"/>
  <c r="F19" i="1"/>
  <c r="H19" i="1" s="1"/>
  <c r="F22" i="1"/>
  <c r="H22" i="1" s="1"/>
  <c r="F23" i="1"/>
  <c r="H23" i="1" s="1"/>
  <c r="F43" i="1"/>
  <c r="H43" i="1" s="1"/>
  <c r="F25" i="1"/>
  <c r="H25" i="1" s="1"/>
  <c r="F24" i="1"/>
  <c r="H24" i="1" s="1"/>
  <c r="F17" i="1"/>
  <c r="H17" i="1" s="1"/>
  <c r="F26" i="1"/>
  <c r="H26" i="1" s="1"/>
  <c r="F21" i="1"/>
  <c r="H21" i="1" s="1"/>
  <c r="F27" i="1"/>
  <c r="H27" i="1" s="1"/>
  <c r="F30" i="1"/>
  <c r="H30" i="1" s="1"/>
  <c r="F31" i="1"/>
  <c r="H31" i="1" s="1"/>
  <c r="F13" i="1"/>
  <c r="H13" i="1" s="1"/>
  <c r="F15" i="1"/>
  <c r="H15" i="1" s="1"/>
  <c r="F18" i="1"/>
  <c r="H18" i="1" s="1"/>
  <c r="F36" i="1"/>
  <c r="H36" i="1" s="1"/>
  <c r="H49" i="1"/>
  <c r="H28" i="1"/>
  <c r="D7" i="31" l="1"/>
  <c r="D8" i="31"/>
  <c r="D9" i="31"/>
  <c r="D10" i="31"/>
  <c r="D11" i="31"/>
  <c r="D12" i="31"/>
  <c r="D13" i="31"/>
  <c r="D14" i="31"/>
  <c r="D15" i="31"/>
  <c r="D16" i="31"/>
  <c r="D17" i="31"/>
  <c r="D6" i="31"/>
  <c r="C3" i="47"/>
  <c r="E65" i="27"/>
  <c r="E66" i="27"/>
  <c r="D40" i="27"/>
  <c r="D41" i="27"/>
  <c r="D42" i="27"/>
  <c r="D43" i="27"/>
  <c r="D44" i="27"/>
  <c r="D45" i="27"/>
  <c r="D46" i="27"/>
  <c r="D47" i="27"/>
  <c r="D48" i="27"/>
  <c r="D49" i="27"/>
  <c r="D50" i="27"/>
  <c r="D39" i="27"/>
  <c r="C66" i="27"/>
  <c r="C65" i="27"/>
  <c r="C64" i="27"/>
  <c r="C63" i="27"/>
  <c r="F50" i="27" l="1"/>
  <c r="F39" i="27"/>
  <c r="F40" i="27"/>
  <c r="F41" i="27"/>
  <c r="F42" i="27"/>
  <c r="F43" i="27"/>
  <c r="F44" i="27"/>
  <c r="F45" i="27"/>
  <c r="F46" i="27"/>
  <c r="F47" i="27"/>
  <c r="F48" i="27"/>
  <c r="F49" i="27"/>
  <c r="L11" i="31" l="1"/>
  <c r="C9" i="28"/>
  <c r="L14" i="31"/>
  <c r="C12" i="28"/>
  <c r="L10" i="31"/>
  <c r="C8" i="28"/>
  <c r="C11" i="28"/>
  <c r="L13" i="31"/>
  <c r="C7" i="28"/>
  <c r="L9" i="31"/>
  <c r="C15" i="28"/>
  <c r="L17" i="31"/>
  <c r="L15" i="31"/>
  <c r="C13" i="28"/>
  <c r="L7" i="31"/>
  <c r="C5" i="28"/>
  <c r="L6" i="31"/>
  <c r="F66" i="27"/>
  <c r="C4" i="28"/>
  <c r="L16" i="31"/>
  <c r="C14" i="28"/>
  <c r="L12" i="31"/>
  <c r="C10" i="28"/>
  <c r="L8" i="31"/>
  <c r="C6" i="28"/>
  <c r="E63" i="27"/>
  <c r="F63" i="27"/>
  <c r="B40" i="31"/>
  <c r="C18" i="28" l="1"/>
  <c r="C165" i="27"/>
  <c r="C9" i="47" l="1"/>
  <c r="C10" i="47"/>
  <c r="C11" i="47"/>
  <c r="C12" i="47"/>
  <c r="B5" i="47"/>
  <c r="B6" i="47"/>
  <c r="B7" i="47"/>
  <c r="B8" i="47"/>
  <c r="B9" i="47"/>
  <c r="B10" i="47"/>
  <c r="B11" i="47"/>
  <c r="B12" i="47"/>
  <c r="B13" i="47"/>
  <c r="B14" i="47"/>
  <c r="B15" i="47"/>
  <c r="C5" i="47"/>
  <c r="C6" i="47"/>
  <c r="C7" i="47"/>
  <c r="C8" i="47"/>
  <c r="C13" i="47"/>
  <c r="C14" i="47"/>
  <c r="C15" i="47"/>
  <c r="B6" i="31" l="1"/>
  <c r="C6" i="31"/>
  <c r="G6" i="31" s="1"/>
  <c r="H6" i="31" l="1"/>
  <c r="P6" i="31"/>
  <c r="H15" i="47" l="1"/>
  <c r="G15" i="47"/>
  <c r="A15" i="47"/>
  <c r="G14" i="47"/>
  <c r="A14" i="47"/>
  <c r="H13" i="47"/>
  <c r="J13" i="47" s="1"/>
  <c r="G13" i="47"/>
  <c r="I13" i="47" s="1"/>
  <c r="A13" i="47"/>
  <c r="G12" i="47"/>
  <c r="I12" i="47" s="1"/>
  <c r="A12" i="47"/>
  <c r="H11" i="47"/>
  <c r="G11" i="47"/>
  <c r="A11" i="47"/>
  <c r="G10" i="47"/>
  <c r="I10" i="47" s="1"/>
  <c r="A10" i="47"/>
  <c r="H9" i="47"/>
  <c r="J9" i="47" s="1"/>
  <c r="G9" i="47"/>
  <c r="I9" i="47" s="1"/>
  <c r="A9" i="47"/>
  <c r="G8" i="47"/>
  <c r="I8" i="47" s="1"/>
  <c r="A8" i="47"/>
  <c r="G7" i="47"/>
  <c r="A7" i="47"/>
  <c r="G6" i="47"/>
  <c r="I6" i="47" s="1"/>
  <c r="A6" i="47"/>
  <c r="A5" i="47"/>
  <c r="C4" i="47"/>
  <c r="C33" i="47" s="1"/>
  <c r="B4" i="47"/>
  <c r="A4" i="47"/>
  <c r="H3" i="47"/>
  <c r="B3" i="47"/>
  <c r="E73" i="27"/>
  <c r="E74" i="27"/>
  <c r="E75" i="27"/>
  <c r="E76" i="27"/>
  <c r="E77" i="27"/>
  <c r="E78" i="27"/>
  <c r="E79" i="27"/>
  <c r="E80" i="27"/>
  <c r="E81" i="27"/>
  <c r="E82" i="27"/>
  <c r="E83" i="27"/>
  <c r="E72" i="27"/>
  <c r="G4" i="47" l="1"/>
  <c r="B33" i="47"/>
  <c r="B30" i="47"/>
  <c r="G3" i="47"/>
  <c r="Z4" i="47"/>
  <c r="F39" i="47"/>
  <c r="F38" i="47"/>
  <c r="F37" i="47"/>
  <c r="D3" i="47"/>
  <c r="I3" i="47"/>
  <c r="B31" i="47"/>
  <c r="C31" i="47"/>
  <c r="G5" i="47"/>
  <c r="E3" i="47"/>
  <c r="J3" i="47"/>
  <c r="H4" i="47"/>
  <c r="H5" i="47"/>
  <c r="H6" i="47"/>
  <c r="J6" i="47" s="1"/>
  <c r="H7" i="47"/>
  <c r="H8" i="47"/>
  <c r="J8" i="47" s="1"/>
  <c r="H10" i="47"/>
  <c r="J10" i="47" s="1"/>
  <c r="H12" i="47"/>
  <c r="J12" i="47" s="1"/>
  <c r="H14" i="47"/>
  <c r="B32" i="47"/>
  <c r="Y4" i="47" s="1"/>
  <c r="C30" i="47"/>
  <c r="C32" i="47"/>
  <c r="D4" i="47" l="1"/>
  <c r="E4" i="47" s="1"/>
  <c r="Y5" i="47"/>
  <c r="D13" i="47"/>
  <c r="D11" i="47"/>
  <c r="D7" i="47"/>
  <c r="D12" i="47"/>
  <c r="D14" i="47"/>
  <c r="D15" i="47"/>
  <c r="D8" i="47"/>
  <c r="D10" i="47"/>
  <c r="D6" i="47"/>
  <c r="D5" i="47"/>
  <c r="D9" i="47"/>
  <c r="C168" i="27"/>
  <c r="C167" i="27"/>
  <c r="C166" i="27"/>
  <c r="E5" i="47" l="1"/>
  <c r="D33" i="47"/>
  <c r="E11" i="47"/>
  <c r="E10" i="47"/>
  <c r="E7" i="47"/>
  <c r="E6" i="47"/>
  <c r="E15" i="47"/>
  <c r="E13" i="47"/>
  <c r="D32" i="47"/>
  <c r="E9" i="47"/>
  <c r="E14" i="47"/>
  <c r="E12" i="47"/>
  <c r="E8" i="47"/>
  <c r="D31" i="47"/>
  <c r="D30" i="47"/>
  <c r="E100" i="27"/>
  <c r="E134" i="27"/>
  <c r="E32" i="27"/>
  <c r="B35" i="28" s="1"/>
  <c r="E33" i="47" l="1"/>
  <c r="F4" i="47" s="1"/>
  <c r="E32" i="47"/>
  <c r="E31" i="47"/>
  <c r="E30" i="47"/>
  <c r="F9" i="47" l="1"/>
  <c r="F7" i="47"/>
  <c r="F15" i="47"/>
  <c r="F5" i="47"/>
  <c r="F11" i="47"/>
  <c r="F14" i="47"/>
  <c r="F8" i="47"/>
  <c r="F12" i="47"/>
  <c r="F10" i="47"/>
  <c r="F6" i="47"/>
  <c r="F13" i="47"/>
  <c r="B5" i="31" l="1"/>
  <c r="D114" i="27" l="1"/>
  <c r="D112" i="27"/>
  <c r="D107" i="27"/>
  <c r="D108" i="27"/>
  <c r="D109" i="27"/>
  <c r="D110" i="27"/>
  <c r="D111" i="27"/>
  <c r="D113" i="27"/>
  <c r="D115" i="27"/>
  <c r="D116" i="27"/>
  <c r="D117" i="27"/>
  <c r="D106" i="27"/>
  <c r="G123" i="27" l="1"/>
  <c r="G89" i="27"/>
  <c r="B3" i="28" l="1"/>
  <c r="A26" i="28" s="1"/>
  <c r="B37" i="31"/>
  <c r="B41" i="31"/>
  <c r="B39" i="31"/>
  <c r="B38" i="31"/>
  <c r="K6" i="31" l="1"/>
  <c r="S6" i="31" s="1"/>
  <c r="K7" i="31"/>
  <c r="K8" i="31"/>
  <c r="K9" i="31"/>
  <c r="K10" i="31"/>
  <c r="K11" i="31"/>
  <c r="K12" i="31"/>
  <c r="K13" i="31"/>
  <c r="K14" i="31"/>
  <c r="K15" i="31"/>
  <c r="K16" i="31"/>
  <c r="K17" i="31"/>
  <c r="K5" i="31"/>
  <c r="K3" i="31"/>
  <c r="B3" i="31"/>
  <c r="L5" i="31"/>
  <c r="L3" i="31"/>
  <c r="O6" i="31" l="1"/>
  <c r="K31" i="31"/>
  <c r="K33" i="31"/>
  <c r="K32" i="31"/>
  <c r="D5" i="31" l="1"/>
  <c r="D3" i="31"/>
  <c r="H4" i="31" s="1"/>
  <c r="C3" i="31"/>
  <c r="G4" i="31" s="1"/>
  <c r="O4" i="31" s="1"/>
  <c r="C7" i="31"/>
  <c r="C8" i="31"/>
  <c r="C9" i="31"/>
  <c r="C10" i="31"/>
  <c r="C11" i="31"/>
  <c r="C12" i="31"/>
  <c r="C13" i="31"/>
  <c r="C14" i="31"/>
  <c r="C15" i="31"/>
  <c r="C16" i="31"/>
  <c r="C17" i="31"/>
  <c r="C5" i="31"/>
  <c r="D32" i="31" l="1"/>
  <c r="D31" i="31"/>
  <c r="D33" i="31"/>
  <c r="C31" i="31"/>
  <c r="C33" i="31"/>
  <c r="C32" i="31"/>
  <c r="A6" i="31"/>
  <c r="A7" i="31"/>
  <c r="A8" i="31"/>
  <c r="A9" i="31"/>
  <c r="A10" i="31"/>
  <c r="A11" i="31"/>
  <c r="A12" i="31"/>
  <c r="A13" i="31"/>
  <c r="A14" i="31"/>
  <c r="A15" i="31"/>
  <c r="A16" i="31"/>
  <c r="A17" i="31"/>
  <c r="B7" i="31"/>
  <c r="B8" i="31"/>
  <c r="B9" i="31"/>
  <c r="B10" i="31"/>
  <c r="B11" i="31"/>
  <c r="B12" i="31"/>
  <c r="B13" i="31"/>
  <c r="B14" i="31"/>
  <c r="B15" i="31"/>
  <c r="B16" i="31"/>
  <c r="B17" i="31"/>
  <c r="H12" i="31" l="1"/>
  <c r="O12" i="31"/>
  <c r="H15" i="31"/>
  <c r="O15" i="31"/>
  <c r="H7" i="31"/>
  <c r="O7" i="31"/>
  <c r="H16" i="31"/>
  <c r="O16" i="31"/>
  <c r="H11" i="31"/>
  <c r="O11" i="31"/>
  <c r="H14" i="31"/>
  <c r="O14" i="31"/>
  <c r="H10" i="31"/>
  <c r="O10" i="31"/>
  <c r="H8" i="31"/>
  <c r="O8" i="31"/>
  <c r="H17" i="31"/>
  <c r="O17" i="31"/>
  <c r="H13" i="31"/>
  <c r="O13" i="31"/>
  <c r="H9" i="31"/>
  <c r="O9" i="31"/>
  <c r="G7" i="31"/>
  <c r="B33" i="31"/>
  <c r="B32" i="31"/>
  <c r="B31" i="31"/>
  <c r="G8" i="31"/>
  <c r="G10" i="31"/>
  <c r="G14" i="31"/>
  <c r="G12" i="31"/>
  <c r="G13" i="31"/>
  <c r="G17" i="31"/>
  <c r="G16" i="31"/>
  <c r="G11" i="31"/>
  <c r="G15" i="31"/>
  <c r="G9" i="31"/>
  <c r="H32" i="31" l="1"/>
  <c r="D38" i="31" s="1"/>
  <c r="O31" i="31"/>
  <c r="C39" i="31" s="1"/>
  <c r="O33" i="31"/>
  <c r="E39" i="31" s="1"/>
  <c r="O32" i="31"/>
  <c r="D39" i="31" s="1"/>
  <c r="G31" i="31"/>
  <c r="C37" i="31" s="1"/>
  <c r="G33" i="31"/>
  <c r="E37" i="31" s="1"/>
  <c r="G32" i="31"/>
  <c r="D37" i="31" s="1"/>
  <c r="H33" i="31"/>
  <c r="E38" i="31" s="1"/>
  <c r="H31" i="31"/>
  <c r="C38" i="31" s="1"/>
  <c r="A29" i="28" l="1"/>
  <c r="A38" i="28" s="1"/>
  <c r="A28" i="28"/>
  <c r="A37" i="28" s="1"/>
  <c r="A27" i="28"/>
  <c r="A36" i="28" s="1"/>
  <c r="A35" i="28"/>
  <c r="B5" i="28"/>
  <c r="B6" i="28"/>
  <c r="B7" i="28"/>
  <c r="B8" i="28"/>
  <c r="B9" i="28"/>
  <c r="B10" i="28"/>
  <c r="B11" i="28"/>
  <c r="B12" i="28"/>
  <c r="B13" i="28"/>
  <c r="B14" i="28"/>
  <c r="B15" i="28"/>
  <c r="B4" i="28"/>
  <c r="A5" i="28"/>
  <c r="A6" i="28"/>
  <c r="A7" i="28"/>
  <c r="A8" i="28"/>
  <c r="A9" i="28"/>
  <c r="A10" i="28"/>
  <c r="A11" i="28"/>
  <c r="A12" i="28"/>
  <c r="A13" i="28"/>
  <c r="A14" i="28"/>
  <c r="A15" i="28"/>
  <c r="A4" i="28"/>
  <c r="D4" i="28" l="1"/>
  <c r="B18" i="28"/>
  <c r="B26" i="28"/>
  <c r="B21" i="28"/>
  <c r="B19" i="28"/>
  <c r="B20" i="28"/>
  <c r="C97" i="27" l="1"/>
  <c r="C134" i="27"/>
  <c r="C133" i="27"/>
  <c r="C132" i="27"/>
  <c r="C131" i="27"/>
  <c r="B107" i="27"/>
  <c r="B108" i="27"/>
  <c r="B109" i="27"/>
  <c r="B110" i="27"/>
  <c r="B111" i="27"/>
  <c r="B112" i="27"/>
  <c r="B113" i="27"/>
  <c r="B114" i="27"/>
  <c r="B115" i="27"/>
  <c r="B116" i="27"/>
  <c r="B117" i="27"/>
  <c r="B106" i="27"/>
  <c r="F106" i="27" l="1"/>
  <c r="E131" i="27"/>
  <c r="B38" i="28"/>
  <c r="E132" i="27"/>
  <c r="E133" i="27"/>
  <c r="F73" i="27" l="1"/>
  <c r="F74" i="27"/>
  <c r="F75" i="27"/>
  <c r="F76" i="27"/>
  <c r="F77" i="27"/>
  <c r="F78" i="27"/>
  <c r="F79" i="27"/>
  <c r="F80" i="27"/>
  <c r="F81" i="27"/>
  <c r="F82" i="27"/>
  <c r="F83" i="27"/>
  <c r="C100" i="27"/>
  <c r="C99" i="27"/>
  <c r="C98" i="27"/>
  <c r="F72" i="27"/>
  <c r="B73" i="27"/>
  <c r="B74" i="27"/>
  <c r="B75" i="27"/>
  <c r="B76" i="27"/>
  <c r="B77" i="27"/>
  <c r="B78" i="27"/>
  <c r="B79" i="27"/>
  <c r="B80" i="27"/>
  <c r="B81" i="27"/>
  <c r="B82" i="27"/>
  <c r="B83" i="27"/>
  <c r="B72" i="27"/>
  <c r="C32" i="27"/>
  <c r="C30" i="27"/>
  <c r="C29" i="27"/>
  <c r="C31" i="27"/>
  <c r="B36" i="28" l="1"/>
  <c r="F97" i="27"/>
  <c r="F100" i="27"/>
  <c r="F98" i="27"/>
  <c r="F99" i="27"/>
  <c r="E64" i="27"/>
  <c r="S7" i="31" l="1"/>
  <c r="P7" i="31"/>
  <c r="B28" i="28"/>
  <c r="P9" i="31"/>
  <c r="P8" i="31"/>
  <c r="P17" i="31"/>
  <c r="P16" i="31"/>
  <c r="P14" i="31"/>
  <c r="P12" i="31"/>
  <c r="D9" i="28"/>
  <c r="P11" i="31"/>
  <c r="P10" i="31"/>
  <c r="P13" i="31"/>
  <c r="F65" i="27"/>
  <c r="F64" i="27"/>
  <c r="S15" i="31" l="1"/>
  <c r="P15" i="31"/>
  <c r="T6" i="31"/>
  <c r="B27" i="28"/>
  <c r="C19" i="28"/>
  <c r="D40" i="31"/>
  <c r="C40" i="31"/>
  <c r="E40" i="31"/>
  <c r="C21" i="28"/>
  <c r="C20" i="28"/>
  <c r="L32" i="31"/>
  <c r="L31" i="31"/>
  <c r="L33" i="31"/>
  <c r="B30" i="28" l="1"/>
  <c r="C26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E98" i="27" l="1"/>
  <c r="E99" i="27"/>
  <c r="B37" i="28"/>
  <c r="B39" i="28" s="1"/>
  <c r="E97" i="27"/>
  <c r="C37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38" i="28" l="1"/>
  <c r="C36" i="28"/>
  <c r="C35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E31" i="27"/>
  <c r="E29" i="27"/>
  <c r="E30" i="2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F107" i="27" l="1"/>
  <c r="F108" i="27"/>
  <c r="F109" i="27"/>
  <c r="F117" i="27"/>
  <c r="F114" i="27"/>
  <c r="F115" i="27"/>
  <c r="F112" i="27"/>
  <c r="F111" i="27"/>
  <c r="F116" i="27"/>
  <c r="F110" i="27"/>
  <c r="F113" i="27"/>
  <c r="D13" i="28" l="1"/>
  <c r="E94" i="7" s="1"/>
  <c r="D15" i="28"/>
  <c r="E67" i="7" s="1"/>
  <c r="D14" i="28"/>
  <c r="E66" i="7" s="1"/>
  <c r="D7" i="28"/>
  <c r="E59" i="7" s="1"/>
  <c r="D11" i="28"/>
  <c r="E92" i="7" s="1"/>
  <c r="D8" i="28"/>
  <c r="E60" i="7" s="1"/>
  <c r="D10" i="28"/>
  <c r="E91" i="7" s="1"/>
  <c r="D12" i="28"/>
  <c r="E64" i="7" s="1"/>
  <c r="D6" i="28"/>
  <c r="E87" i="7" s="1"/>
  <c r="E61" i="7"/>
  <c r="D5" i="28"/>
  <c r="F134" i="27"/>
  <c r="F131" i="27"/>
  <c r="F133" i="27"/>
  <c r="F132" i="27"/>
  <c r="D18" i="28" l="1"/>
  <c r="E65" i="7"/>
  <c r="E89" i="7"/>
  <c r="E63" i="7"/>
  <c r="E62" i="7"/>
  <c r="E58" i="7"/>
  <c r="E93" i="7"/>
  <c r="E88" i="7"/>
  <c r="E96" i="7"/>
  <c r="E90" i="7"/>
  <c r="B29" i="28"/>
  <c r="D21" i="28"/>
  <c r="D19" i="28"/>
  <c r="D20" i="28"/>
  <c r="E57" i="7"/>
  <c r="E86" i="7"/>
  <c r="C28" i="28" l="1"/>
  <c r="C27" i="28"/>
  <c r="E100" i="7"/>
  <c r="E99" i="7"/>
  <c r="E98" i="7"/>
  <c r="E101" i="7"/>
  <c r="E70" i="7"/>
  <c r="E71" i="7"/>
  <c r="E72" i="7"/>
  <c r="E69" i="7"/>
  <c r="E76" i="7"/>
  <c r="E78" i="7"/>
  <c r="E77" i="7"/>
  <c r="C29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  <c r="S10" i="31"/>
  <c r="T10" i="31" s="1"/>
  <c r="S11" i="31"/>
  <c r="T11" i="31" s="1"/>
  <c r="S12" i="31"/>
  <c r="T12" i="31" s="1"/>
  <c r="S9" i="31"/>
  <c r="T9" i="31" s="1"/>
  <c r="S16" i="31"/>
  <c r="T16" i="31" s="1"/>
  <c r="S17" i="31"/>
  <c r="T17" i="31" s="1"/>
  <c r="S14" i="31"/>
  <c r="T14" i="31" s="1"/>
  <c r="T15" i="31"/>
  <c r="S13" i="31"/>
  <c r="T13" i="31" s="1"/>
  <c r="S8" i="31"/>
  <c r="T8" i="31" s="1"/>
  <c r="T7" i="31"/>
  <c r="S33" i="31" l="1"/>
  <c r="T33" i="31"/>
  <c r="E41" i="31" s="1"/>
  <c r="T32" i="31"/>
  <c r="D41" i="31" s="1"/>
  <c r="S32" i="31"/>
  <c r="T31" i="31"/>
  <c r="C41" i="31" s="1"/>
  <c r="S31" i="31"/>
  <c r="L3" i="1" l="1"/>
</calcChain>
</file>

<file path=xl/sharedStrings.xml><?xml version="1.0" encoding="utf-8"?>
<sst xmlns="http://schemas.openxmlformats.org/spreadsheetml/2006/main" count="514" uniqueCount="250">
  <si>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</si>
  <si>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</si>
  <si>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</si>
  <si>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</si>
  <si>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</si>
  <si>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</si>
  <si>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</si>
  <si>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</si>
  <si>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</si>
  <si>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</si>
  <si>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</si>
  <si>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</si>
  <si>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</si>
  <si>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</si>
  <si>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</si>
  <si>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</si>
  <si>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</si>
  <si>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</si>
  <si>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</si>
  <si>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</si>
  <si>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</si>
  <si>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</si>
  <si>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</si>
  <si>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</si>
  <si>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</si>
  <si>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</si>
  <si>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</si>
  <si>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</si>
  <si>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</si>
  <si>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kWh/Ton</t>
  </si>
  <si>
    <t>MES</t>
  </si>
  <si>
    <t>TOTAL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</si>
  <si>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</si>
  <si>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</si>
  <si>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</si>
  <si>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</si>
  <si>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</si>
  <si>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</si>
  <si>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</si>
  <si>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</si>
  <si>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</si>
  <si>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</si>
  <si>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</si>
  <si>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</si>
  <si>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</si>
  <si>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</si>
  <si>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</si>
  <si>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</si>
  <si>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</si>
  <si>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</si>
  <si>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</si>
  <si>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</si>
  <si>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</si>
  <si>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</si>
  <si>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</si>
  <si>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</si>
  <si>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</si>
  <si>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</si>
  <si>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</si>
  <si>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</si>
  <si>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</si>
  <si>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</si>
  <si>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</si>
  <si>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</si>
  <si>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</si>
  <si>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</si>
  <si>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</si>
  <si>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</si>
  <si>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</si>
  <si>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</si>
  <si>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</si>
  <si>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</si>
  <si>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</si>
  <si>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</si>
  <si>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</si>
  <si>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</si>
  <si>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CAPACIDAD (ton/ciclo o quema)</t>
  </si>
  <si>
    <t>Retroexcavadora pajarita</t>
  </si>
  <si>
    <t>Retroexcavadora oruga</t>
  </si>
  <si>
    <t>cargador</t>
  </si>
  <si>
    <t>Extracción</t>
  </si>
  <si>
    <t>Poder calorifico MJ/kg</t>
  </si>
  <si>
    <t>Consumo (Ton/mes)</t>
  </si>
  <si>
    <t xml:space="preserve">ENERGIA ELECTRICA </t>
  </si>
  <si>
    <t>EE</t>
  </si>
  <si>
    <t>kWh/mes</t>
  </si>
  <si>
    <t>Intercepto (Eo)</t>
  </si>
  <si>
    <t>Indicador</t>
  </si>
  <si>
    <t>Unidad</t>
  </si>
  <si>
    <t>IDE 1</t>
  </si>
  <si>
    <t>IDE 2</t>
  </si>
  <si>
    <t>IDE 3</t>
  </si>
  <si>
    <t>IDE 4</t>
  </si>
  <si>
    <t>IDE 5</t>
  </si>
  <si>
    <t>DATOS GENERALES DE LA EMPRESA</t>
  </si>
  <si>
    <t>Suma</t>
  </si>
  <si>
    <t>Costo total</t>
  </si>
  <si>
    <t xml:space="preserve">Precio </t>
  </si>
  <si>
    <t>Precio</t>
  </si>
  <si>
    <t>Empresa</t>
  </si>
  <si>
    <t>CODENSA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</si>
  <si>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</si>
  <si>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</si>
  <si>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</si>
  <si>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</si>
  <si>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</si>
  <si>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</si>
  <si>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</si>
  <si>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</si>
  <si>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</si>
  <si>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</si>
  <si>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</si>
  <si>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</si>
  <si>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</si>
  <si>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</si>
  <si>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</si>
  <si>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</si>
  <si>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Etiquetas de fila</t>
  </si>
  <si>
    <t>Suma de Campo2</t>
  </si>
  <si>
    <t>Suma de CONSUMO (kWh/día)</t>
  </si>
  <si>
    <t>(en blanco)</t>
  </si>
  <si>
    <t>Total general</t>
  </si>
  <si>
    <t>CONSUMO DE ENERGÍA. TENDENCIA</t>
  </si>
  <si>
    <t>RESIDUAL</t>
  </si>
  <si>
    <t>RESIDUAL ESTÁNDAR</t>
  </si>
  <si>
    <t>DATOS LÍNEA BASE</t>
  </si>
  <si>
    <t>DATOS LÍNEA META</t>
  </si>
  <si>
    <t>% energia no asociada a la producción línea base</t>
  </si>
  <si>
    <t>TOTAL CONSUMO</t>
  </si>
  <si>
    <t>IC TOTAL</t>
  </si>
  <si>
    <t>ÍNDICE PRODUCCIÓN POR UNIDAD DE ENERGÍA</t>
  </si>
  <si>
    <t>Modificar la fórmula de este índice si la producción está dada en otra unidad diferente a Toneladas</t>
  </si>
  <si>
    <t>kg/kWh E.E</t>
  </si>
  <si>
    <t>kWh/Ton TOTAL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</si>
  <si>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</si>
  <si>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</si>
  <si>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</si>
  <si>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</si>
  <si>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</si>
  <si>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</si>
  <si>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</si>
  <si>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</si>
  <si>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</si>
  <si>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</si>
  <si>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</si>
  <si>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</si>
  <si>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</si>
  <si>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</si>
  <si>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</si>
  <si>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</si>
  <si>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</si>
  <si>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</si>
  <si>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</si>
  <si>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</si>
  <si>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</si>
  <si>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</si>
  <si>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</si>
  <si>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</si>
  <si>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</si>
  <si>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</si>
  <si>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</si>
  <si>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</si>
  <si>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>Comportamiento del consumo de cada energético vs producción</t>
  </si>
  <si>
    <t>ENAP LÍNEA BASE</t>
  </si>
  <si>
    <t>CONSUMO PROMEDIO AL MES</t>
  </si>
  <si>
    <t xml:space="preserve">GAS NATURAL </t>
  </si>
  <si>
    <t>M3</t>
  </si>
  <si>
    <t xml:space="preserve">Empresa </t>
  </si>
  <si>
    <t>m3/Ton</t>
  </si>
  <si>
    <t>MJ/m3</t>
  </si>
  <si>
    <t>VANTI</t>
  </si>
  <si>
    <t>ÍNDICE DE CONSUMO POR UNIDAD DE PRODUCCIÓN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</si>
  <si>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</si>
  <si>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</si>
  <si>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</si>
  <si>
    <t>Computadores</t>
  </si>
  <si>
    <t>Teléfonos</t>
  </si>
  <si>
    <t>Impresoras</t>
  </si>
  <si>
    <t>Mesa de Corte</t>
  </si>
  <si>
    <t>Dispensadores de agua</t>
  </si>
  <si>
    <t>Dispensador de comida</t>
  </si>
  <si>
    <t>Ventilador</t>
  </si>
  <si>
    <t>Dispensador de gaseosa</t>
  </si>
  <si>
    <t>Dispensador de café</t>
  </si>
  <si>
    <t>Nevera</t>
  </si>
  <si>
    <t>Licuadora</t>
  </si>
  <si>
    <t>Reloj</t>
  </si>
  <si>
    <t>Aspiradora</t>
  </si>
  <si>
    <t>Compactadora</t>
  </si>
  <si>
    <t>IMPRESORA SPEED MASTER CD 102</t>
  </si>
  <si>
    <t>IMPRESORA SPEED MASTER CD 74</t>
  </si>
  <si>
    <t>CONVERTIDORA 
E-CON</t>
  </si>
  <si>
    <t>GUILLOTINA POLAR 115X PLUS</t>
  </si>
  <si>
    <t>BARNIZADORA TYMI USTAR 102</t>
  </si>
  <si>
    <t>TROQUELADORA SPERIA 106</t>
  </si>
  <si>
    <t>TROQUELADORA NOVACUT 106</t>
  </si>
  <si>
    <t>TROQUELADORA NOVACUT AUTOPLATINA</t>
  </si>
  <si>
    <t>CORRUGADOR HSIEH HSU</t>
  </si>
  <si>
    <t>COLAMINADORA TYMI LODESTAR 130</t>
  </si>
  <si>
    <t>PEGADORA AMBITION</t>
  </si>
  <si>
    <t>PEGADORA JAGENBERG</t>
  </si>
  <si>
    <t>PEGADORA KOHMANN</t>
  </si>
  <si>
    <t>MARK ANDY 2200</t>
  </si>
  <si>
    <t>MARK ANDY P5</t>
  </si>
  <si>
    <t>DCM SLEEVE</t>
  </si>
  <si>
    <t>DCM SLEEVE CUT</t>
  </si>
  <si>
    <t>CALDERA 40BHP</t>
  </si>
  <si>
    <t>COMPRESOR KAESER AS 30T</t>
  </si>
  <si>
    <t>COMPRESOR KAESER SK 15T</t>
  </si>
  <si>
    <t>CONOS</t>
  </si>
  <si>
    <t>PEGADORA DE VENTANAS PV3</t>
  </si>
  <si>
    <t>ESTAMPADORA</t>
  </si>
  <si>
    <t>IMPRESIÓN</t>
  </si>
  <si>
    <t>CORTE</t>
  </si>
  <si>
    <t>BARNIZADO</t>
  </si>
  <si>
    <t>TROQUELADO</t>
  </si>
  <si>
    <t>CORRUGADO</t>
  </si>
  <si>
    <t>COLAMINADO</t>
  </si>
  <si>
    <t>PEGUE</t>
  </si>
  <si>
    <t>FLEXOGRAFIA</t>
  </si>
  <si>
    <t>COMPRESOR</t>
  </si>
  <si>
    <t>ADMINISTRACIÓN</t>
  </si>
  <si>
    <t>DISEÑO</t>
  </si>
  <si>
    <t>CAFETERÍA</t>
  </si>
  <si>
    <t>PLANTA</t>
  </si>
  <si>
    <t>DESCARTONE</t>
  </si>
  <si>
    <t>OMNICRON SR 550</t>
  </si>
  <si>
    <t>OMNICRON TR 350L</t>
  </si>
  <si>
    <t>BENCH GRINDER</t>
  </si>
  <si>
    <t>ZE 8B/4</t>
  </si>
  <si>
    <t>FOOD MIXER</t>
  </si>
  <si>
    <t>SILICONA</t>
  </si>
  <si>
    <t>LADY 5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</si>
  <si>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</si>
  <si>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</si>
  <si>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</si>
  <si>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</si>
  <si>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</si>
  <si>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</si>
  <si>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</si>
  <si>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</si>
  <si>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</si>
  <si>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</si>
  <si>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</si>
  <si>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</si>
  <si>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Carro Elétrico</t>
  </si>
  <si>
    <t>Montacarga Eléctrico</t>
  </si>
  <si>
    <t>Microondas</t>
  </si>
  <si>
    <t>LUMINARIAS</t>
  </si>
  <si>
    <t>Consumo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</si>
</sst>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69" formatCode="0.000"/>
    <numFmt numFmtId="170" formatCode="0.0%"/>
    <numFmt numFmtId="171" formatCode="_(&quot;$&quot;\ * #,##0_);_(&quot;$&quot;\ * \(#,##0\);_(&quot;$&quot;\ * &quot;-&quot;??_);_(@_)"/>
    <numFmt numFmtId="172" formatCode="_-&quot;$&quot;\ * #,##0_-;\-&quot;$&quot;\ * #,##0_-;_-&quot;$&quot;\ * &quot;-&quot;??_-;_-@_-"/>
    <numFmt numFmtId="173" formatCode="[$$-240A]\ #,##0"/>
    <numFmt numFmtId="174" formatCode="_(&quot;$&quot;\ * #,##0.00_);_(&quot;$&quot;\ * \(#,##0.00\);_(&quot;$&quot;\ * &quot;-&quot;??_);_(@_)"/>
    <numFmt numFmtId="175" formatCode="#,##0.000"/>
    <numFmt numFmtId="176" formatCode="[$$-240A]\ #,##0.000"/>
    <numFmt numFmtId="179" formatCode="0.00000"/>
    <numFmt numFmtId="181" formatCode="[$$-240A]\ #,##0.00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  <font>
      <b/>
      <sz val="2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173" fontId="0" fillId="0" borderId="0"/>
    <xf numFmtId="173" fontId="4" fillId="0" borderId="0" applyNumberFormat="0" applyFill="0" applyBorder="0" applyAlignment="0" applyProtection="0">
      <alignment vertical="top"/>
      <protection locked="0"/>
    </xf>
    <xf numFmtId="173" fontId="3" fillId="0" borderId="0"/>
    <xf numFmtId="173" fontId="1" fillId="0" borderId="0"/>
    <xf numFmtId="173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3" fontId="16" fillId="0" borderId="0" applyNumberFormat="0" applyFill="0" applyBorder="0" applyAlignment="0" applyProtection="0"/>
    <xf numFmtId="173" fontId="17" fillId="0" borderId="0"/>
    <xf numFmtId="173" fontId="1" fillId="0" borderId="0"/>
    <xf numFmtId="173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38">
    <xf numFmtId="173" fontId="0" fillId="0" borderId="0" xfId="0"/>
    <xf numFmtId="168" fontId="0" fillId="0" borderId="0" xfId="0" applyNumberFormat="1"/>
    <xf numFmtId="173" fontId="0" fillId="2" borderId="0" xfId="0" applyFill="1"/>
    <xf numFmtId="173" fontId="0" fillId="0" borderId="0" xfId="0" applyProtection="1">
      <protection hidden="1"/>
    </xf>
    <xf numFmtId="173" fontId="10" fillId="0" borderId="0" xfId="0" applyFont="1" applyProtection="1">
      <protection hidden="1"/>
    </xf>
    <xf numFmtId="173" fontId="0" fillId="0" borderId="0" xfId="0" applyFill="1" applyProtection="1">
      <protection hidden="1"/>
    </xf>
    <xf numFmtId="173" fontId="5" fillId="4" borderId="1" xfId="0" applyFont="1" applyFill="1" applyBorder="1" applyAlignment="1" applyProtection="1">
      <alignment horizontal="center"/>
      <protection locked="0" hidden="1"/>
    </xf>
    <xf numFmtId="173" fontId="0" fillId="0" borderId="0" xfId="0" applyProtection="1">
      <protection locked="0" hidden="1"/>
    </xf>
    <xf numFmtId="173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3" fontId="0" fillId="0" borderId="0" xfId="0" applyFill="1" applyBorder="1" applyProtection="1">
      <protection locked="0" hidden="1"/>
    </xf>
    <xf numFmtId="173" fontId="0" fillId="0" borderId="0" xfId="0" applyFill="1" applyProtection="1">
      <protection locked="0" hidden="1"/>
    </xf>
    <xf numFmtId="173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Fill="1" applyBorder="1" applyProtection="1">
      <protection locked="0" hidden="1"/>
    </xf>
    <xf numFmtId="173" fontId="5" fillId="5" borderId="0" xfId="0" applyFont="1" applyFill="1" applyBorder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173" fontId="0" fillId="0" borderId="0" xfId="0" applyFill="1"/>
    <xf numFmtId="3" fontId="0" fillId="0" borderId="0" xfId="0" applyNumberFormat="1"/>
    <xf numFmtId="2" fontId="0" fillId="0" borderId="0" xfId="0" applyNumberFormat="1" applyFill="1"/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3" fontId="0" fillId="0" borderId="1" xfId="0" applyNumberFormat="1" applyBorder="1"/>
    <xf numFmtId="173" fontId="5" fillId="0" borderId="0" xfId="0" applyFont="1" applyFill="1" applyBorder="1" applyAlignment="1">
      <alignment horizontal="center"/>
    </xf>
    <xf numFmtId="171" fontId="0" fillId="0" borderId="0" xfId="0" applyNumberFormat="1" applyBorder="1"/>
    <xf numFmtId="2" fontId="0" fillId="0" borderId="0" xfId="0" applyNumberFormat="1" applyBorder="1"/>
    <xf numFmtId="3" fontId="0" fillId="0" borderId="0" xfId="0" applyNumberFormat="1" applyBorder="1"/>
    <xf numFmtId="173" fontId="5" fillId="0" borderId="0" xfId="0" applyFont="1" applyFill="1" applyBorder="1" applyAlignment="1">
      <alignment horizontal="center" vertical="center" wrapText="1"/>
    </xf>
    <xf numFmtId="3" fontId="0" fillId="0" borderId="1" xfId="0" applyNumberFormat="1" applyFill="1" applyBorder="1"/>
    <xf numFmtId="173" fontId="5" fillId="0" borderId="0" xfId="0" applyFont="1" applyFill="1" applyBorder="1" applyAlignment="1" applyProtection="1">
      <alignment vertical="center" wrapText="1"/>
      <protection locked="0" hidden="1"/>
    </xf>
    <xf numFmtId="3" fontId="5" fillId="0" borderId="0" xfId="0" applyNumberFormat="1" applyFont="1" applyFill="1" applyBorder="1" applyAlignment="1" applyProtection="1">
      <alignment horizontal="center"/>
      <protection locked="0" hidden="1"/>
    </xf>
    <xf numFmtId="173" fontId="0" fillId="0" borderId="0" xfId="0" applyBorder="1"/>
    <xf numFmtId="2" fontId="0" fillId="0" borderId="0" xfId="0" applyNumberFormat="1" applyFill="1" applyBorder="1"/>
    <xf numFmtId="173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/>
    <xf numFmtId="2" fontId="0" fillId="0" borderId="0" xfId="0" applyNumberFormat="1" applyFont="1" applyFill="1" applyBorder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Fill="1" applyBorder="1" applyProtection="1">
      <protection locked="0" hidden="1"/>
    </xf>
    <xf numFmtId="168" fontId="0" fillId="5" borderId="8" xfId="0" applyNumberFormat="1" applyFill="1" applyBorder="1" applyProtection="1">
      <protection locked="0" hidden="1"/>
    </xf>
    <xf numFmtId="168" fontId="0" fillId="0" borderId="0" xfId="0" applyNumberFormat="1" applyFill="1" applyBorder="1" applyProtection="1">
      <protection locked="0" hidden="1"/>
    </xf>
    <xf numFmtId="173" fontId="10" fillId="0" borderId="0" xfId="0" applyFont="1"/>
    <xf numFmtId="3" fontId="0" fillId="0" borderId="1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 applyProtection="1">
      <alignment horizontal="center"/>
      <protection locked="0" hidden="1"/>
    </xf>
    <xf numFmtId="173" fontId="8" fillId="8" borderId="1" xfId="0" applyFont="1" applyFill="1" applyBorder="1" applyAlignment="1">
      <alignment horizontal="center"/>
    </xf>
    <xf numFmtId="173" fontId="4" fillId="3" borderId="3" xfId="1" applyFill="1" applyBorder="1" applyAlignment="1" applyProtection="1">
      <alignment horizontal="center" vertical="center"/>
    </xf>
    <xf numFmtId="166" fontId="0" fillId="0" borderId="0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/>
      <protection locked="0" hidden="1"/>
    </xf>
    <xf numFmtId="173" fontId="0" fillId="0" borderId="1" xfId="0" applyFill="1" applyBorder="1" applyProtection="1">
      <protection locked="0" hidden="1"/>
    </xf>
    <xf numFmtId="17" fontId="0" fillId="0" borderId="1" xfId="0" applyNumberFormat="1" applyFill="1" applyBorder="1" applyProtection="1">
      <protection locked="0" hidden="1"/>
    </xf>
    <xf numFmtId="168" fontId="0" fillId="0" borderId="1" xfId="0" applyNumberFormat="1" applyFill="1" applyBorder="1"/>
    <xf numFmtId="173" fontId="5" fillId="0" borderId="1" xfId="0" applyFont="1" applyBorder="1" applyAlignment="1">
      <alignment horizontal="center" vertical="center"/>
    </xf>
    <xf numFmtId="3" fontId="0" fillId="0" borderId="5" xfId="0" applyNumberFormat="1" applyFont="1" applyFill="1" applyBorder="1" applyAlignment="1" applyProtection="1">
      <alignment horizontal="center"/>
      <protection locked="0" hidden="1"/>
    </xf>
    <xf numFmtId="3" fontId="0" fillId="0" borderId="1" xfId="0" applyNumberFormat="1" applyFont="1" applyFill="1" applyBorder="1" applyAlignment="1" applyProtection="1">
      <alignment horizontal="center"/>
      <protection locked="0" hidden="1"/>
    </xf>
    <xf numFmtId="173" fontId="5" fillId="0" borderId="0" xfId="0" applyFont="1"/>
    <xf numFmtId="173" fontId="5" fillId="7" borderId="1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 vertical="center" wrapText="1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0" fillId="0" borderId="0" xfId="0" applyFont="1" applyAlignment="1">
      <alignment horizontal="center"/>
    </xf>
    <xf numFmtId="173" fontId="0" fillId="0" borderId="0" xfId="0" applyFont="1" applyAlignment="1">
      <alignment horizontal="center" vertical="center"/>
    </xf>
    <xf numFmtId="173" fontId="0" fillId="8" borderId="0" xfId="0" applyFont="1" applyFill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171" fontId="0" fillId="0" borderId="1" xfId="0" applyNumberFormat="1" applyFont="1" applyBorder="1" applyAlignment="1">
      <alignment horizontal="center"/>
    </xf>
    <xf numFmtId="173" fontId="5" fillId="0" borderId="0" xfId="0" applyFont="1" applyFill="1" applyBorder="1" applyAlignment="1" applyProtection="1">
      <alignment horizontal="center" vertical="center" wrapText="1"/>
      <protection locked="0" hidden="1"/>
    </xf>
    <xf numFmtId="3" fontId="0" fillId="0" borderId="0" xfId="0" applyNumberFormat="1" applyFont="1" applyFill="1" applyBorder="1" applyAlignment="1" applyProtection="1">
      <alignment horizontal="center"/>
      <protection locked="0" hidden="1"/>
    </xf>
    <xf numFmtId="171" fontId="0" fillId="0" borderId="0" xfId="0" applyNumberFormat="1" applyFont="1" applyBorder="1" applyAlignment="1">
      <alignment horizontal="center"/>
    </xf>
    <xf numFmtId="173" fontId="0" fillId="0" borderId="0" xfId="0" applyAlignment="1">
      <alignment horizontal="center" vertical="center"/>
    </xf>
    <xf numFmtId="173" fontId="5" fillId="7" borderId="1" xfId="0" applyFont="1" applyFill="1" applyBorder="1" applyAlignment="1">
      <alignment horizontal="center" vertical="center"/>
    </xf>
    <xf numFmtId="173" fontId="5" fillId="0" borderId="0" xfId="0" applyFont="1" applyFill="1" applyBorder="1" applyAlignment="1">
      <alignment horizontal="center" vertical="center"/>
    </xf>
    <xf numFmtId="173" fontId="5" fillId="8" borderId="1" xfId="0" applyFont="1" applyFill="1" applyBorder="1" applyAlignment="1">
      <alignment horizontal="center" vertical="center"/>
    </xf>
    <xf numFmtId="173" fontId="5" fillId="0" borderId="1" xfId="0" applyFont="1" applyFill="1" applyBorder="1" applyAlignment="1" applyProtection="1">
      <alignment horizontal="center" wrapText="1"/>
      <protection locked="0" hidden="1"/>
    </xf>
    <xf numFmtId="171" fontId="0" fillId="8" borderId="1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2" fontId="5" fillId="0" borderId="8" xfId="0" applyNumberFormat="1" applyFont="1" applyBorder="1" applyAlignment="1"/>
    <xf numFmtId="2" fontId="0" fillId="8" borderId="1" xfId="0" applyNumberFormat="1" applyFont="1" applyFill="1" applyBorder="1" applyAlignment="1"/>
    <xf numFmtId="173" fontId="5" fillId="0" borderId="0" xfId="0" applyFont="1" applyBorder="1" applyAlignment="1"/>
    <xf numFmtId="2" fontId="4" fillId="0" borderId="1" xfId="1" applyNumberFormat="1" applyFill="1" applyBorder="1" applyAlignment="1" applyProtection="1">
      <alignment vertical="center" wrapText="1"/>
    </xf>
    <xf numFmtId="173" fontId="5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173" fontId="0" fillId="0" borderId="1" xfId="0" applyBorder="1" applyAlignment="1">
      <alignment vertical="center"/>
    </xf>
    <xf numFmtId="173" fontId="5" fillId="0" borderId="0" xfId="0" applyFont="1" applyBorder="1"/>
    <xf numFmtId="3" fontId="0" fillId="8" borderId="13" xfId="0" applyNumberFormat="1" applyFill="1" applyBorder="1" applyAlignment="1" applyProtection="1">
      <alignment horizontal="center"/>
      <protection locked="0"/>
    </xf>
    <xf numFmtId="17" fontId="3" fillId="8" borderId="13" xfId="2" applyNumberFormat="1" applyFill="1" applyBorder="1" applyAlignment="1">
      <alignment horizontal="center"/>
    </xf>
    <xf numFmtId="173" fontId="5" fillId="7" borderId="10" xfId="0" applyFont="1" applyFill="1" applyBorder="1" applyAlignment="1">
      <alignment horizontal="center" vertical="center"/>
    </xf>
    <xf numFmtId="173" fontId="5" fillId="7" borderId="8" xfId="0" applyFont="1" applyFill="1" applyBorder="1" applyAlignment="1">
      <alignment horizontal="center" vertical="center"/>
    </xf>
    <xf numFmtId="17" fontId="3" fillId="8" borderId="1" xfId="2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173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3" fontId="5" fillId="8" borderId="1" xfId="0" applyFont="1" applyFill="1" applyBorder="1" applyAlignment="1">
      <alignment horizontal="center"/>
    </xf>
    <xf numFmtId="173" fontId="0" fillId="0" borderId="0" xfId="0" applyFill="1" applyAlignment="1">
      <alignment horizontal="center" vertical="center"/>
    </xf>
    <xf numFmtId="173" fontId="0" fillId="0" borderId="0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173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7" fontId="0" fillId="0" borderId="1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73" fontId="2" fillId="0" borderId="0" xfId="0" applyFont="1" applyBorder="1" applyAlignment="1">
      <alignment horizontal="center" vertical="center"/>
    </xf>
    <xf numFmtId="9" fontId="0" fillId="0" borderId="1" xfId="5" applyNumberFormat="1" applyFont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  <protection locked="0" hidden="1"/>
    </xf>
    <xf numFmtId="170" fontId="0" fillId="0" borderId="1" xfId="5" applyNumberFormat="1" applyFont="1" applyBorder="1" applyAlignment="1">
      <alignment horizontal="center" vertical="center"/>
    </xf>
    <xf numFmtId="173" fontId="3" fillId="0" borderId="0" xfId="0" applyFont="1"/>
    <xf numFmtId="173" fontId="13" fillId="8" borderId="1" xfId="0" applyFont="1" applyFill="1" applyBorder="1" applyAlignment="1">
      <alignment horizontal="center" vertical="center" wrapText="1"/>
    </xf>
    <xf numFmtId="173" fontId="13" fillId="8" borderId="1" xfId="0" applyFont="1" applyFill="1" applyBorder="1" applyAlignment="1">
      <alignment horizontal="center" vertical="center"/>
    </xf>
    <xf numFmtId="173" fontId="0" fillId="0" borderId="0" xfId="0"/>
    <xf numFmtId="173" fontId="0" fillId="0" borderId="0" xfId="0" applyBorder="1" applyAlignment="1">
      <alignment horizontal="center"/>
    </xf>
    <xf numFmtId="10" fontId="0" fillId="0" borderId="0" xfId="0" applyNumberFormat="1"/>
    <xf numFmtId="170" fontId="0" fillId="0" borderId="0" xfId="5" applyNumberFormat="1" applyFont="1" applyBorder="1" applyAlignment="1">
      <alignment horizontal="center"/>
    </xf>
    <xf numFmtId="173" fontId="0" fillId="0" borderId="0" xfId="0" pivotButton="1"/>
    <xf numFmtId="2" fontId="7" fillId="2" borderId="1" xfId="2" applyNumberFormat="1" applyFont="1" applyFill="1" applyBorder="1" applyAlignment="1">
      <alignment horizontal="center"/>
    </xf>
    <xf numFmtId="9" fontId="3" fillId="0" borderId="1" xfId="5" applyFont="1" applyBorder="1" applyAlignment="1">
      <alignment horizontal="center"/>
    </xf>
    <xf numFmtId="173" fontId="3" fillId="0" borderId="0" xfId="0" applyFont="1" applyAlignment="1">
      <alignment horizontal="center" vertical="center" wrapText="1"/>
    </xf>
    <xf numFmtId="173" fontId="3" fillId="2" borderId="0" xfId="0" applyFont="1" applyFill="1"/>
    <xf numFmtId="173" fontId="0" fillId="0" borderId="0" xfId="0" applyAlignment="1">
      <alignment horizontal="center"/>
    </xf>
    <xf numFmtId="173" fontId="0" fillId="0" borderId="0" xfId="0" applyAlignment="1" applyProtection="1">
      <alignment horizontal="center"/>
      <protection locked="0" hidden="1"/>
    </xf>
    <xf numFmtId="17" fontId="0" fillId="0" borderId="1" xfId="0" applyNumberFormat="1" applyFill="1" applyBorder="1" applyAlignment="1" applyProtection="1">
      <alignment horizontal="center"/>
      <protection locked="0" hidden="1"/>
    </xf>
    <xf numFmtId="39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 applyProtection="1">
      <alignment horizontal="center"/>
      <protection locked="0" hidden="1"/>
    </xf>
    <xf numFmtId="1" fontId="0" fillId="8" borderId="1" xfId="0" applyNumberFormat="1" applyFill="1" applyBorder="1" applyAlignment="1">
      <alignment horizontal="center"/>
    </xf>
    <xf numFmtId="173" fontId="0" fillId="2" borderId="1" xfId="0" applyFill="1" applyBorder="1" applyAlignment="1" applyProtection="1">
      <alignment horizontal="center"/>
      <protection locked="0" hidden="1"/>
    </xf>
    <xf numFmtId="168" fontId="0" fillId="2" borderId="1" xfId="0" applyNumberFormat="1" applyFill="1" applyBorder="1" applyAlignment="1" applyProtection="1">
      <alignment horizontal="center"/>
      <protection locked="0" hidden="1"/>
    </xf>
    <xf numFmtId="173" fontId="5" fillId="0" borderId="0" xfId="0" applyFont="1" applyFill="1" applyBorder="1" applyAlignment="1" applyProtection="1">
      <alignment horizontal="center"/>
      <protection locked="0" hidden="1"/>
    </xf>
    <xf numFmtId="166" fontId="0" fillId="0" borderId="0" xfId="0" applyNumberFormat="1" applyFill="1" applyBorder="1" applyAlignment="1" applyProtection="1">
      <alignment horizontal="center"/>
      <protection locked="0" hidden="1"/>
    </xf>
    <xf numFmtId="169" fontId="0" fillId="0" borderId="0" xfId="0" applyNumberFormat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6" fillId="7" borderId="2" xfId="4" applyFont="1" applyFill="1" applyBorder="1" applyAlignment="1">
      <alignment horizontal="center" vertical="center" wrapText="1"/>
    </xf>
    <xf numFmtId="173" fontId="6" fillId="7" borderId="4" xfId="4" applyFont="1" applyFill="1" applyBorder="1" applyAlignment="1">
      <alignment horizontal="center" vertical="center" wrapText="1"/>
    </xf>
    <xf numFmtId="173" fontId="6" fillId="7" borderId="13" xfId="4" applyFont="1" applyFill="1" applyBorder="1" applyAlignment="1">
      <alignment horizontal="center" vertical="center" wrapText="1"/>
    </xf>
    <xf numFmtId="17" fontId="0" fillId="2" borderId="1" xfId="0" applyNumberFormat="1" applyFont="1" applyFill="1" applyBorder="1" applyAlignment="1">
      <alignment horizontal="center" vertical="center"/>
    </xf>
    <xf numFmtId="173" fontId="12" fillId="2" borderId="7" xfId="0" applyFont="1" applyFill="1" applyBorder="1" applyAlignment="1">
      <alignment horizontal="center"/>
    </xf>
    <xf numFmtId="173" fontId="12" fillId="2" borderId="6" xfId="0" applyFont="1" applyFill="1" applyBorder="1" applyAlignment="1">
      <alignment horizontal="center"/>
    </xf>
    <xf numFmtId="168" fontId="0" fillId="0" borderId="5" xfId="0" applyNumberFormat="1" applyFont="1" applyFill="1" applyBorder="1" applyAlignment="1" applyProtection="1">
      <alignment horizontal="center"/>
      <protection locked="0" hidden="1"/>
    </xf>
    <xf numFmtId="168" fontId="0" fillId="0" borderId="1" xfId="0" applyNumberFormat="1" applyFont="1" applyFill="1" applyBorder="1" applyAlignment="1" applyProtection="1">
      <alignment horizontal="center"/>
      <protection locked="0" hidden="1"/>
    </xf>
    <xf numFmtId="1" fontId="0" fillId="0" borderId="5" xfId="0" applyNumberFormat="1" applyFont="1" applyFill="1" applyBorder="1" applyAlignment="1" applyProtection="1">
      <alignment horizontal="center"/>
      <protection locked="0" hidden="1"/>
    </xf>
    <xf numFmtId="1" fontId="0" fillId="0" borderId="1" xfId="0" applyNumberFormat="1" applyFont="1" applyFill="1" applyBorder="1" applyAlignment="1" applyProtection="1">
      <alignment horizontal="center"/>
      <protection locked="0" hidden="1"/>
    </xf>
    <xf numFmtId="173" fontId="12" fillId="2" borderId="1" xfId="0" applyFont="1" applyFill="1" applyBorder="1" applyAlignment="1">
      <alignment horizontal="center" wrapText="1"/>
    </xf>
    <xf numFmtId="173" fontId="13" fillId="2" borderId="1" xfId="0" applyFont="1" applyFill="1" applyBorder="1" applyAlignment="1">
      <alignment horizontal="center" wrapText="1"/>
    </xf>
    <xf numFmtId="173" fontId="12" fillId="7" borderId="1" xfId="0" applyFont="1" applyFill="1" applyBorder="1" applyAlignment="1">
      <alignment horizontal="center" wrapText="1"/>
    </xf>
    <xf numFmtId="3" fontId="0" fillId="2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73" fontId="8" fillId="0" borderId="0" xfId="0" applyFont="1"/>
    <xf numFmtId="173" fontId="0" fillId="7" borderId="1" xfId="0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horizontal="center" vertical="center"/>
      <protection locked="0" hidden="1"/>
    </xf>
    <xf numFmtId="173" fontId="7" fillId="8" borderId="1" xfId="0" applyFont="1" applyFill="1" applyBorder="1" applyAlignment="1">
      <alignment horizontal="center"/>
    </xf>
    <xf numFmtId="173" fontId="0" fillId="2" borderId="0" xfId="0" applyFont="1" applyFill="1" applyAlignment="1">
      <alignment horizontal="center" vertical="center"/>
    </xf>
    <xf numFmtId="173" fontId="0" fillId="2" borderId="0" xfId="0" applyFont="1" applyFill="1" applyAlignment="1">
      <alignment horizontal="center"/>
    </xf>
    <xf numFmtId="173" fontId="12" fillId="2" borderId="1" xfId="0" applyFont="1" applyFill="1" applyBorder="1" applyAlignment="1">
      <alignment horizontal="center" vertical="center"/>
    </xf>
    <xf numFmtId="173" fontId="13" fillId="2" borderId="1" xfId="0" applyFont="1" applyFill="1" applyBorder="1" applyAlignment="1">
      <alignment horizontal="center" vertical="center"/>
    </xf>
    <xf numFmtId="173" fontId="12" fillId="0" borderId="1" xfId="0" applyFont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 wrapText="1"/>
    </xf>
    <xf numFmtId="173" fontId="13" fillId="11" borderId="1" xfId="0" applyFont="1" applyFill="1" applyBorder="1" applyAlignment="1">
      <alignment horizontal="center" vertical="center" wrapText="1"/>
    </xf>
    <xf numFmtId="20" fontId="13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vertical="center"/>
    </xf>
    <xf numFmtId="173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3" fontId="0" fillId="2" borderId="1" xfId="0" applyFont="1" applyFill="1" applyBorder="1" applyAlignment="1">
      <alignment horizontal="center" vertical="center"/>
    </xf>
    <xf numFmtId="0" fontId="13" fillId="8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1" fontId="0" fillId="0" borderId="0" xfId="0" applyNumberFormat="1"/>
    <xf numFmtId="0" fontId="8" fillId="8" borderId="1" xfId="0" applyNumberFormat="1" applyFont="1" applyFill="1" applyBorder="1" applyAlignment="1">
      <alignment horizontal="center"/>
    </xf>
    <xf numFmtId="1" fontId="8" fillId="8" borderId="1" xfId="0" applyNumberFormat="1" applyFont="1" applyFill="1" applyBorder="1" applyAlignment="1">
      <alignment horizontal="center"/>
    </xf>
    <xf numFmtId="173" fontId="8" fillId="0" borderId="1" xfId="0" applyFont="1" applyBorder="1"/>
    <xf numFmtId="9" fontId="0" fillId="2" borderId="1" xfId="5" applyFont="1" applyFill="1" applyBorder="1" applyAlignment="1" applyProtection="1">
      <alignment horizontal="center"/>
      <protection locked="0" hidden="1"/>
    </xf>
    <xf numFmtId="173" fontId="0" fillId="2" borderId="10" xfId="0" applyFill="1" applyBorder="1" applyAlignment="1">
      <alignment horizontal="center" vertical="center"/>
    </xf>
    <xf numFmtId="172" fontId="0" fillId="2" borderId="10" xfId="6" applyNumberFormat="1" applyFont="1" applyFill="1" applyBorder="1" applyAlignment="1">
      <alignment horizontal="center"/>
    </xf>
    <xf numFmtId="171" fontId="0" fillId="2" borderId="1" xfId="0" applyNumberFormat="1" applyFill="1" applyBorder="1" applyAlignment="1">
      <alignment horizontal="center"/>
    </xf>
    <xf numFmtId="169" fontId="0" fillId="0" borderId="1" xfId="0" applyNumberFormat="1" applyFont="1" applyBorder="1" applyAlignment="1">
      <alignment horizontal="center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" fontId="0" fillId="2" borderId="1" xfId="0" applyNumberForma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17" fontId="3" fillId="2" borderId="1" xfId="2" applyNumberFormat="1" applyFill="1" applyBorder="1" applyAlignment="1">
      <alignment horizontal="center"/>
    </xf>
    <xf numFmtId="39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/>
    <xf numFmtId="17" fontId="3" fillId="2" borderId="13" xfId="2" applyNumberFormat="1" applyFill="1" applyBorder="1" applyAlignment="1">
      <alignment horizontal="center"/>
    </xf>
    <xf numFmtId="3" fontId="0" fillId="2" borderId="13" xfId="0" applyNumberFormat="1" applyFill="1" applyBorder="1" applyAlignment="1" applyProtection="1">
      <alignment horizontal="center"/>
      <protection locked="0"/>
    </xf>
    <xf numFmtId="3" fontId="0" fillId="2" borderId="11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17" fontId="3" fillId="2" borderId="1" xfId="2" applyNumberFormat="1" applyFill="1" applyBorder="1"/>
    <xf numFmtId="3" fontId="3" fillId="2" borderId="1" xfId="2" applyNumberFormat="1" applyFill="1" applyBorder="1" applyAlignment="1" applyProtection="1">
      <alignment horizontal="center"/>
      <protection locked="0"/>
    </xf>
    <xf numFmtId="17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>
      <alignment horizontal="center"/>
    </xf>
    <xf numFmtId="4" fontId="0" fillId="0" borderId="5" xfId="0" applyNumberFormat="1" applyFont="1" applyFill="1" applyBorder="1" applyAlignment="1" applyProtection="1">
      <alignment horizontal="center"/>
      <protection locked="0" hidden="1"/>
    </xf>
    <xf numFmtId="4" fontId="0" fillId="0" borderId="1" xfId="0" applyNumberFormat="1" applyFont="1" applyFill="1" applyBorder="1" applyAlignment="1" applyProtection="1">
      <alignment horizontal="center"/>
      <protection locked="0" hidden="1"/>
    </xf>
    <xf numFmtId="4" fontId="13" fillId="2" borderId="1" xfId="0" applyNumberFormat="1" applyFont="1" applyFill="1" applyBorder="1" applyAlignment="1">
      <alignment horizontal="center" wrapText="1"/>
    </xf>
    <xf numFmtId="0" fontId="3" fillId="7" borderId="1" xfId="0" applyNumberFormat="1" applyFont="1" applyFill="1" applyBorder="1" applyAlignment="1">
      <alignment horizontal="center"/>
    </xf>
    <xf numFmtId="173" fontId="0" fillId="0" borderId="0" xfId="0" applyNumberFormat="1" applyAlignment="1">
      <alignment horizontal="left"/>
    </xf>
    <xf numFmtId="173" fontId="20" fillId="8" borderId="1" xfId="2" applyFont="1" applyFill="1" applyBorder="1"/>
    <xf numFmtId="173" fontId="20" fillId="8" borderId="1" xfId="3" applyFont="1" applyFill="1" applyBorder="1" applyAlignment="1"/>
    <xf numFmtId="173" fontId="20" fillId="8" borderId="1" xfId="3" applyFont="1" applyFill="1" applyBorder="1" applyAlignment="1">
      <alignment horizontal="center"/>
    </xf>
    <xf numFmtId="0" fontId="20" fillId="8" borderId="1" xfId="3" applyNumberFormat="1" applyFont="1" applyFill="1" applyBorder="1" applyAlignment="1">
      <alignment horizontal="center"/>
    </xf>
    <xf numFmtId="173" fontId="5" fillId="7" borderId="1" xfId="0" applyFont="1" applyFill="1" applyBorder="1" applyAlignment="1" applyProtection="1">
      <alignment horizont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" fontId="15" fillId="2" borderId="1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173" fontId="0" fillId="7" borderId="8" xfId="0" applyFill="1" applyBorder="1" applyAlignment="1" applyProtection="1">
      <alignment wrapText="1"/>
      <protection locked="0" hidden="1"/>
    </xf>
    <xf numFmtId="173" fontId="0" fillId="7" borderId="9" xfId="0" applyFill="1" applyBorder="1" applyAlignment="1" applyProtection="1">
      <alignment wrapText="1"/>
      <protection locked="0" hidden="1"/>
    </xf>
    <xf numFmtId="173" fontId="5" fillId="7" borderId="1" xfId="0" applyFont="1" applyFill="1" applyBorder="1" applyAlignment="1" applyProtection="1">
      <alignment wrapText="1"/>
      <protection locked="0" hidden="1"/>
    </xf>
    <xf numFmtId="171" fontId="3" fillId="2" borderId="1" xfId="2" applyNumberFormat="1" applyFill="1" applyBorder="1" applyAlignment="1">
      <alignment horizontal="center"/>
    </xf>
    <xf numFmtId="173" fontId="6" fillId="2" borderId="1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/>
    </xf>
    <xf numFmtId="173" fontId="6" fillId="2" borderId="1" xfId="0" applyFont="1" applyFill="1" applyBorder="1" applyAlignment="1" applyProtection="1">
      <alignment horizontal="center" vertical="center" wrapText="1"/>
      <protection locked="0" hidden="1"/>
    </xf>
    <xf numFmtId="173" fontId="15" fillId="0" borderId="0" xfId="0" applyFont="1" applyAlignment="1">
      <alignment horizontal="center"/>
    </xf>
    <xf numFmtId="168" fontId="15" fillId="2" borderId="1" xfId="0" applyNumberFormat="1" applyFont="1" applyFill="1" applyBorder="1" applyAlignment="1" applyProtection="1">
      <alignment horizontal="center"/>
      <protection locked="0" hidden="1"/>
    </xf>
    <xf numFmtId="166" fontId="0" fillId="7" borderId="1" xfId="0" applyNumberFormat="1" applyFill="1" applyBorder="1" applyAlignment="1" applyProtection="1">
      <alignment horizontal="center" wrapText="1"/>
      <protection locked="0" hidden="1"/>
    </xf>
    <xf numFmtId="2" fontId="0" fillId="7" borderId="1" xfId="0" applyNumberFormat="1" applyFill="1" applyBorder="1" applyAlignment="1" applyProtection="1">
      <alignment horizontal="center" wrapText="1"/>
      <protection locked="0" hidden="1"/>
    </xf>
    <xf numFmtId="173" fontId="0" fillId="8" borderId="1" xfId="0" applyFill="1" applyBorder="1" applyAlignment="1">
      <alignment horizontal="center"/>
    </xf>
    <xf numFmtId="173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 applyProtection="1">
      <alignment horizontal="center"/>
      <protection locked="0" hidden="1"/>
    </xf>
    <xf numFmtId="173" fontId="5" fillId="7" borderId="9" xfId="0" applyFont="1" applyFill="1" applyBorder="1" applyAlignment="1" applyProtection="1">
      <protection locked="0" hidden="1"/>
    </xf>
    <xf numFmtId="173" fontId="5" fillId="7" borderId="15" xfId="0" applyFont="1" applyFill="1" applyBorder="1" applyAlignment="1" applyProtection="1">
      <alignment vertical="center" wrapText="1"/>
      <protection locked="0" hidden="1"/>
    </xf>
    <xf numFmtId="173" fontId="5" fillId="7" borderId="18" xfId="0" applyFont="1" applyFill="1" applyBorder="1" applyAlignment="1" applyProtection="1">
      <alignment vertical="center" wrapText="1"/>
      <protection locked="0" hidden="1"/>
    </xf>
    <xf numFmtId="173" fontId="5" fillId="7" borderId="1" xfId="0" applyFont="1" applyFill="1" applyBorder="1" applyAlignment="1" applyProtection="1">
      <protection locked="0" hidden="1"/>
    </xf>
    <xf numFmtId="173" fontId="0" fillId="12" borderId="0" xfId="0" applyFont="1" applyFill="1" applyAlignment="1">
      <alignment horizontal="center"/>
    </xf>
    <xf numFmtId="173" fontId="5" fillId="10" borderId="1" xfId="0" applyFont="1" applyFill="1" applyBorder="1" applyAlignment="1">
      <alignment horizontal="left" vertical="top"/>
    </xf>
    <xf numFmtId="173" fontId="5" fillId="2" borderId="1" xfId="2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73" fontId="3" fillId="0" borderId="0" xfId="0" applyFont="1" applyAlignment="1">
      <alignment horizontal="center"/>
    </xf>
    <xf numFmtId="1" fontId="20" fillId="8" borderId="1" xfId="3" applyNumberFormat="1" applyFont="1" applyFill="1" applyBorder="1" applyAlignment="1">
      <alignment horizontal="center"/>
    </xf>
    <xf numFmtId="17" fontId="0" fillId="2" borderId="1" xfId="2" applyNumberFormat="1" applyFont="1" applyFill="1" applyBorder="1" applyAlignment="1">
      <alignment horizontal="center"/>
    </xf>
    <xf numFmtId="174" fontId="3" fillId="2" borderId="1" xfId="2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75" fontId="0" fillId="0" borderId="1" xfId="0" applyNumberFormat="1" applyFont="1" applyBorder="1" applyAlignment="1">
      <alignment horizontal="center"/>
    </xf>
    <xf numFmtId="175" fontId="0" fillId="0" borderId="5" xfId="0" applyNumberFormat="1" applyFont="1" applyFill="1" applyBorder="1" applyAlignment="1" applyProtection="1">
      <alignment horizontal="center"/>
      <protection locked="0" hidden="1"/>
    </xf>
    <xf numFmtId="175" fontId="0" fillId="0" borderId="1" xfId="0" applyNumberFormat="1" applyFont="1" applyFill="1" applyBorder="1" applyAlignment="1" applyProtection="1">
      <alignment horizontal="center"/>
      <protection locked="0" hidden="1"/>
    </xf>
    <xf numFmtId="2" fontId="0" fillId="0" borderId="5" xfId="0" applyNumberFormat="1" applyFont="1" applyFill="1" applyBorder="1" applyAlignment="1" applyProtection="1">
      <alignment horizontal="center"/>
      <protection locked="0" hidden="1"/>
    </xf>
    <xf numFmtId="2" fontId="0" fillId="0" borderId="1" xfId="0" applyNumberFormat="1" applyFont="1" applyFill="1" applyBorder="1" applyAlignment="1" applyProtection="1">
      <alignment horizontal="center"/>
      <protection locked="0" hidden="1"/>
    </xf>
    <xf numFmtId="2" fontId="0" fillId="0" borderId="0" xfId="0" applyNumberFormat="1" applyFont="1" applyAlignment="1">
      <alignment horizontal="center"/>
    </xf>
    <xf numFmtId="176" fontId="3" fillId="0" borderId="0" xfId="0" applyNumberFormat="1" applyFont="1"/>
    <xf numFmtId="173" fontId="18" fillId="7" borderId="1" xfId="0" applyFont="1" applyFill="1" applyBorder="1" applyAlignment="1">
      <alignment horizontal="center" vertical="center"/>
    </xf>
    <xf numFmtId="173" fontId="11" fillId="0" borderId="1" xfId="0" applyFont="1" applyBorder="1" applyAlignment="1">
      <alignment horizontal="left" vertical="center" wrapText="1"/>
    </xf>
    <xf numFmtId="173" fontId="11" fillId="0" borderId="14" xfId="0" applyFont="1" applyBorder="1" applyAlignment="1">
      <alignment horizontal="left" vertical="center" wrapText="1"/>
    </xf>
    <xf numFmtId="173" fontId="11" fillId="0" borderId="19" xfId="0" applyFont="1" applyBorder="1" applyAlignment="1">
      <alignment horizontal="left" vertical="center" wrapText="1"/>
    </xf>
    <xf numFmtId="173" fontId="11" fillId="0" borderId="15" xfId="0" applyFont="1" applyBorder="1" applyAlignment="1">
      <alignment horizontal="left" vertical="center" wrapText="1"/>
    </xf>
    <xf numFmtId="173" fontId="11" fillId="0" borderId="16" xfId="0" applyFont="1" applyBorder="1" applyAlignment="1">
      <alignment horizontal="left" vertical="center" wrapText="1"/>
    </xf>
    <xf numFmtId="173" fontId="11" fillId="0" borderId="0" xfId="0" applyFont="1" applyBorder="1" applyAlignment="1">
      <alignment horizontal="left" vertical="center" wrapText="1"/>
    </xf>
    <xf numFmtId="173" fontId="11" fillId="0" borderId="17" xfId="0" applyFont="1" applyBorder="1" applyAlignment="1">
      <alignment horizontal="left" vertical="center" wrapText="1"/>
    </xf>
    <xf numFmtId="173" fontId="11" fillId="0" borderId="11" xfId="0" applyFont="1" applyBorder="1" applyAlignment="1">
      <alignment horizontal="left" vertical="center" wrapText="1"/>
    </xf>
    <xf numFmtId="173" fontId="11" fillId="0" borderId="12" xfId="0" applyFont="1" applyBorder="1" applyAlignment="1">
      <alignment horizontal="left" vertical="center" wrapText="1"/>
    </xf>
    <xf numFmtId="173" fontId="11" fillId="0" borderId="18" xfId="0" applyFont="1" applyBorder="1" applyAlignment="1">
      <alignment horizontal="left" vertical="center" wrapText="1"/>
    </xf>
    <xf numFmtId="173" fontId="19" fillId="8" borderId="1" xfId="1" applyFont="1" applyFill="1" applyBorder="1" applyAlignment="1" applyProtection="1">
      <alignment horizontal="center" vertical="center"/>
    </xf>
    <xf numFmtId="173" fontId="14" fillId="8" borderId="1" xfId="1" applyFont="1" applyFill="1" applyBorder="1" applyAlignment="1" applyProtection="1">
      <alignment horizontal="center" vertical="center"/>
    </xf>
    <xf numFmtId="173" fontId="12" fillId="9" borderId="1" xfId="0" applyFont="1" applyFill="1" applyBorder="1" applyAlignment="1">
      <alignment horizontal="center" vertical="center"/>
    </xf>
    <xf numFmtId="173" fontId="13" fillId="8" borderId="1" xfId="0" applyFont="1" applyFill="1" applyBorder="1" applyAlignment="1">
      <alignment horizontal="center" vertical="center"/>
    </xf>
    <xf numFmtId="173" fontId="12" fillId="2" borderId="1" xfId="0" applyFont="1" applyFill="1" applyBorder="1" applyAlignment="1">
      <alignment horizontal="center" vertical="center" wrapText="1"/>
    </xf>
    <xf numFmtId="173" fontId="12" fillId="9" borderId="1" xfId="0" applyFont="1" applyFill="1" applyBorder="1" applyAlignment="1">
      <alignment horizontal="center" vertical="center" wrapText="1"/>
    </xf>
    <xf numFmtId="173" fontId="12" fillId="11" borderId="1" xfId="0" applyFont="1" applyFill="1" applyBorder="1" applyAlignment="1">
      <alignment horizontal="center" vertical="center" wrapText="1"/>
    </xf>
    <xf numFmtId="0" fontId="13" fillId="8" borderId="8" xfId="0" applyNumberFormat="1" applyFont="1" applyFill="1" applyBorder="1" applyAlignment="1">
      <alignment horizontal="center" vertical="center"/>
    </xf>
    <xf numFmtId="0" fontId="13" fillId="8" borderId="10" xfId="0" applyNumberFormat="1" applyFont="1" applyFill="1" applyBorder="1" applyAlignment="1">
      <alignment horizontal="center" vertical="center"/>
    </xf>
    <xf numFmtId="173" fontId="13" fillId="11" borderId="1" xfId="0" applyFont="1" applyFill="1" applyBorder="1" applyAlignment="1">
      <alignment horizontal="center" vertical="center" wrapText="1"/>
    </xf>
    <xf numFmtId="2" fontId="4" fillId="0" borderId="1" xfId="1" applyNumberFormat="1" applyFill="1" applyBorder="1" applyAlignment="1" applyProtection="1">
      <alignment horizontal="center" vertical="center" wrapText="1"/>
    </xf>
    <xf numFmtId="173" fontId="5" fillId="0" borderId="1" xfId="0" applyFont="1" applyFill="1" applyBorder="1" applyAlignment="1">
      <alignment horizontal="center" vertical="center"/>
    </xf>
    <xf numFmtId="173" fontId="5" fillId="0" borderId="1" xfId="0" applyFont="1" applyBorder="1" applyAlignment="1">
      <alignment horizontal="center" vertical="center"/>
    </xf>
    <xf numFmtId="2" fontId="4" fillId="0" borderId="14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73" fontId="5" fillId="0" borderId="8" xfId="0" applyFont="1" applyFill="1" applyBorder="1" applyAlignment="1">
      <alignment horizontal="center" vertical="center"/>
    </xf>
    <xf numFmtId="173" fontId="5" fillId="0" borderId="10" xfId="0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8" xfId="1" applyNumberFormat="1" applyFill="1" applyBorder="1" applyAlignment="1" applyProtection="1">
      <alignment horizontal="center" vertical="center" wrapText="1"/>
    </xf>
    <xf numFmtId="173" fontId="5" fillId="0" borderId="8" xfId="0" applyFont="1" applyBorder="1" applyAlignment="1">
      <alignment horizontal="center" vertical="center"/>
    </xf>
    <xf numFmtId="173" fontId="5" fillId="0" borderId="10" xfId="0" applyFont="1" applyBorder="1" applyAlignment="1">
      <alignment horizontal="center" vertical="center"/>
    </xf>
    <xf numFmtId="173" fontId="5" fillId="7" borderId="8" xfId="0" applyFont="1" applyFill="1" applyBorder="1" applyAlignment="1">
      <alignment horizontal="center"/>
    </xf>
    <xf numFmtId="173" fontId="5" fillId="7" borderId="10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173" fontId="5" fillId="7" borderId="8" xfId="0" applyFont="1" applyFill="1" applyBorder="1" applyAlignment="1">
      <alignment horizontal="center" vertical="center"/>
    </xf>
    <xf numFmtId="173" fontId="5" fillId="7" borderId="9" xfId="0" applyFont="1" applyFill="1" applyBorder="1" applyAlignment="1">
      <alignment horizontal="center" vertical="center"/>
    </xf>
    <xf numFmtId="173" fontId="5" fillId="7" borderId="10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 vertical="center" wrapText="1"/>
    </xf>
    <xf numFmtId="173" fontId="0" fillId="8" borderId="8" xfId="0" applyFill="1" applyBorder="1" applyAlignment="1">
      <alignment horizontal="center" vertical="center"/>
    </xf>
    <xf numFmtId="173" fontId="0" fillId="8" borderId="10" xfId="0" applyFill="1" applyBorder="1" applyAlignment="1">
      <alignment horizontal="center" vertical="center"/>
    </xf>
    <xf numFmtId="173" fontId="5" fillId="7" borderId="9" xfId="0" applyFont="1" applyFill="1" applyBorder="1" applyAlignment="1">
      <alignment horizontal="center"/>
    </xf>
    <xf numFmtId="173" fontId="5" fillId="0" borderId="1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73" fontId="0" fillId="2" borderId="1" xfId="0" applyFont="1" applyFill="1" applyBorder="1" applyAlignment="1">
      <alignment horizontal="center" vertical="center" wrapText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>
      <alignment horizontal="center" vertical="center"/>
    </xf>
    <xf numFmtId="173" fontId="5" fillId="0" borderId="1" xfId="0" applyFont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4" borderId="12" xfId="0" applyFont="1" applyFill="1" applyBorder="1" applyAlignment="1">
      <alignment horizontal="center"/>
    </xf>
    <xf numFmtId="173" fontId="9" fillId="8" borderId="12" xfId="0" applyFont="1" applyFill="1" applyBorder="1" applyAlignment="1">
      <alignment horizontal="center" vertical="center" wrapText="1"/>
    </xf>
    <xf numFmtId="173" fontId="9" fillId="8" borderId="18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>
      <alignment horizontal="center" vertical="center" wrapText="1"/>
    </xf>
    <xf numFmtId="173" fontId="5" fillId="7" borderId="10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9" xfId="0" applyFont="1" applyFill="1" applyBorder="1" applyAlignment="1" applyProtection="1">
      <alignment horizontal="center" vertical="center" wrapText="1"/>
      <protection locked="0" hidden="1"/>
    </xf>
    <xf numFmtId="173" fontId="21" fillId="12" borderId="16" xfId="0" applyFont="1" applyFill="1" applyBorder="1" applyAlignment="1">
      <alignment horizontal="center" vertical="center"/>
    </xf>
    <xf numFmtId="173" fontId="21" fillId="12" borderId="0" xfId="0" applyFont="1" applyFill="1" applyAlignment="1">
      <alignment horizontal="center" vertical="center"/>
    </xf>
    <xf numFmtId="173" fontId="5" fillId="7" borderId="2" xfId="0" applyFont="1" applyFill="1" applyBorder="1" applyAlignment="1" applyProtection="1">
      <alignment horizontal="center" vertical="center" wrapText="1"/>
      <protection locked="0" hidden="1"/>
    </xf>
    <xf numFmtId="173" fontId="5" fillId="7" borderId="4" xfId="0" applyFont="1" applyFill="1" applyBorder="1" applyAlignment="1" applyProtection="1">
      <alignment horizontal="center" vertical="center" wrapText="1"/>
      <protection locked="0" hidden="1"/>
    </xf>
    <xf numFmtId="173" fontId="5" fillId="7" borderId="13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0" fillId="0" borderId="1" xfId="0" applyFont="1" applyBorder="1" applyAlignment="1">
      <alignment horizontal="center" wrapText="1"/>
    </xf>
    <xf numFmtId="173" fontId="5" fillId="10" borderId="1" xfId="0" applyFont="1" applyFill="1" applyBorder="1" applyAlignment="1">
      <alignment horizontal="center" vertical="center"/>
    </xf>
    <xf numFmtId="173" fontId="5" fillId="7" borderId="8" xfId="0" applyFont="1" applyFill="1" applyBorder="1" applyAlignment="1" applyProtection="1">
      <alignment horizontal="center"/>
      <protection locked="0" hidden="1"/>
    </xf>
    <xf numFmtId="173" fontId="5" fillId="7" borderId="9" xfId="0" applyFont="1" applyFill="1" applyBorder="1" applyAlignment="1" applyProtection="1">
      <alignment horizontal="center"/>
      <protection locked="0" hidden="1"/>
    </xf>
    <xf numFmtId="173" fontId="15" fillId="2" borderId="1" xfId="4" applyFont="1" applyFill="1" applyBorder="1" applyAlignment="1">
      <alignment horizontal="center" vertical="center" wrapText="1"/>
    </xf>
    <xf numFmtId="173" fontId="6" fillId="10" borderId="1" xfId="4" applyFont="1" applyFill="1" applyBorder="1" applyAlignment="1">
      <alignment horizontal="center" vertical="center" wrapText="1"/>
    </xf>
    <xf numFmtId="0" fontId="3" fillId="0" borderId="0" xfId="0" applyNumberFormat="1" applyFont="1"/>
    <xf numFmtId="0" fontId="0" fillId="0" borderId="0" xfId="0" applyNumberFormat="1" applyFont="1"/>
    <xf numFmtId="179" fontId="0" fillId="0" borderId="0" xfId="0" applyNumberFormat="1" applyFont="1"/>
    <xf numFmtId="181" fontId="3" fillId="0" borderId="0" xfId="0" applyNumberFormat="1" applyFont="1"/>
  </cellXfs>
  <cellStyles count="18">
    <cellStyle name="Hipervínculo" xfId="1" builtinId="8"/>
    <cellStyle name="Hipervínculo 2" xfId="11"/>
    <cellStyle name="Hipervínculo 3" xfId="8"/>
    <cellStyle name="Moneda" xfId="6" builtinId="4"/>
    <cellStyle name="Moneda 2" xfId="7"/>
    <cellStyle name="Normal" xfId="0" builtinId="0"/>
    <cellStyle name="Normal 10" xfId="17"/>
    <cellStyle name="Normal 2" xfId="2"/>
    <cellStyle name="Normal 2 2" xfId="10"/>
    <cellStyle name="Normal 3" xfId="3"/>
    <cellStyle name="Normal 4" xfId="9"/>
    <cellStyle name="Normal 5" xfId="12"/>
    <cellStyle name="Normal 6" xfId="13"/>
    <cellStyle name="Normal 7" xfId="14"/>
    <cellStyle name="Normal 8" xfId="15"/>
    <cellStyle name="Normal 9" xfId="16"/>
    <cellStyle name="Normal_DISRTRIBUCION ENERGIA" xfId="4"/>
    <cellStyle name="Porcentaje" xfId="5" builtinId="5"/>
  </cellStyles>
  <dxfs count="5">
    <dxf>
      <numFmt numFmtId="1" formatCode="0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</dxfs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PRODUCCIÓN'!$B$70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PRODUCCIÓN'!$B$72:$B$95</c:f>
            </c:multiLvlStrRef>
          </c:cat>
          <c:val>
            <c:numRef>
              <c:f>'CONSUMOS Y PRODUCCIÓN'!$C$72:$C$95</c:f>
            </c:numRef>
          </c:val>
          <c:extLst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8215424"/>
        <c:axId val="228221696"/>
      </c:barChart>
      <c:catAx>
        <c:axId val="22821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221696"/>
        <c:crosses val="autoZero"/>
        <c:auto val="1"/>
        <c:lblAlgn val="ctr"/>
        <c:lblOffset val="100"/>
        <c:noMultiLvlLbl val="1"/>
      </c:catAx>
      <c:valAx>
        <c:axId val="2282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215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CONSUMO DE</a:t>
            </a:r>
            <a:r>
              <a:rPr lang="en-US" sz="1400" b="1" baseline="0"/>
              <a:t> ENERGÍA ELÉCTRICA VS PRODUCCIÓN</a:t>
            </a:r>
            <a:r>
              <a:rPr lang="en-US" sz="1400" b="1"/>
              <a:t>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'INDICADORES E'!$C$3</c:f>
              <c:strCache>
                <c:ptCount val="1"/>
                <c:pt idx="0">
                  <c:v>ENERGÍA ELÉCTRICA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E'!$C$6:$C$17</c:f>
              <c:numCache>
                <c:formatCode>#,##0</c:formatCode>
                <c:ptCount val="12"/>
                <c:pt idx="0">
                  <c:v>85264</c:v>
                </c:pt>
                <c:pt idx="1">
                  <c:v>95347</c:v>
                </c:pt>
                <c:pt idx="2">
                  <c:v>101033</c:v>
                </c:pt>
                <c:pt idx="3">
                  <c:v>91299</c:v>
                </c:pt>
                <c:pt idx="4">
                  <c:v>82129</c:v>
                </c:pt>
                <c:pt idx="5">
                  <c:v>86802</c:v>
                </c:pt>
                <c:pt idx="6">
                  <c:v>100907</c:v>
                </c:pt>
                <c:pt idx="7">
                  <c:v>100105</c:v>
                </c:pt>
                <c:pt idx="8">
                  <c:v>103408</c:v>
                </c:pt>
                <c:pt idx="9">
                  <c:v>98577</c:v>
                </c:pt>
                <c:pt idx="10">
                  <c:v>98324</c:v>
                </c:pt>
                <c:pt idx="11">
                  <c:v>72962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050752"/>
        <c:axId val="243052544"/>
      </c:lineChart>
      <c:lineChart>
        <c:grouping val="standard"/>
        <c:varyColors val="0"/>
        <c:ser>
          <c:idx val="0"/>
          <c:order val="0"/>
          <c:tx>
            <c:strRef>
              <c:f>'INDICADORES E'!$B$3</c:f>
              <c:strCache>
                <c:ptCount val="1"/>
                <c:pt idx="0">
                  <c:v>PRODUCCIÓN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E'!$B$6:$B$17</c:f>
              <c:numCache>
                <c:formatCode>#,##0</c:formatCode>
                <c:ptCount val="12"/>
                <c:pt idx="0">
                  <c:v>1339986</c:v>
                </c:pt>
                <c:pt idx="1">
                  <c:v>1908483.5</c:v>
                </c:pt>
                <c:pt idx="2">
                  <c:v>1684338.3</c:v>
                </c:pt>
                <c:pt idx="3">
                  <c:v>1523889.3</c:v>
                </c:pt>
                <c:pt idx="4">
                  <c:v>1399078.51</c:v>
                </c:pt>
                <c:pt idx="5">
                  <c:v>1307730.1000000001</c:v>
                </c:pt>
                <c:pt idx="6">
                  <c:v>1645561.3</c:v>
                </c:pt>
                <c:pt idx="7">
                  <c:v>1504534.52</c:v>
                </c:pt>
                <c:pt idx="8">
                  <c:v>1651749.6</c:v>
                </c:pt>
                <c:pt idx="9">
                  <c:v>1517140.9</c:v>
                </c:pt>
                <c:pt idx="10">
                  <c:v>1690677.7</c:v>
                </c:pt>
                <c:pt idx="11">
                  <c:v>1337089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064832"/>
        <c:axId val="243054464"/>
      </c:lineChart>
      <c:catAx>
        <c:axId val="24305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052544"/>
        <c:crosses val="autoZero"/>
        <c:auto val="1"/>
        <c:lblAlgn val="ctr"/>
        <c:lblOffset val="100"/>
        <c:noMultiLvlLbl val="1"/>
      </c:catAx>
      <c:valAx>
        <c:axId val="24305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Energía</a:t>
                </a:r>
                <a:r>
                  <a:rPr lang="en-US" sz="1200" baseline="0"/>
                  <a:t> eléctrica (kWh)</a:t>
                </a:r>
                <a:endParaRPr lang="en-US" sz="1200"/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050752"/>
        <c:crosses val="autoZero"/>
        <c:crossBetween val="between"/>
      </c:valAx>
      <c:valAx>
        <c:axId val="2430544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064832"/>
        <c:crosses val="max"/>
        <c:crossBetween val="between"/>
      </c:valAx>
      <c:catAx>
        <c:axId val="243064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3054464"/>
        <c:crosses val="autoZero"/>
        <c:auto val="1"/>
        <c:lblAlgn val="ctr"/>
        <c:lblOffset val="100"/>
        <c:tickLblSkip val="1"/>
        <c:tickMarkSkip val="1"/>
        <c:noMultiLvlLbl val="1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ÍNDICES</a:t>
            </a:r>
            <a:r>
              <a:rPr lang="en-US" sz="1400" b="1" baseline="0"/>
              <a:t> DE CONSUMO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'INDICADORES E'!$H$4:$H$5</c:f>
              <c:strCache>
                <c:ptCount val="2"/>
                <c:pt idx="0">
                  <c:v>GAS NATURAL </c:v>
                </c:pt>
                <c:pt idx="1">
                  <c:v>m3/Ton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'INDICADORES E'!$A$6:$A$29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E'!$H$6:$H$29</c:f>
              <c:numCache>
                <c:formatCode>#,##0.000</c:formatCode>
                <c:ptCount val="24"/>
                <c:pt idx="0">
                  <c:v>4.2985523729352395E-4</c:v>
                </c:pt>
                <c:pt idx="1">
                  <c:v>1.6353298312508334E-3</c:v>
                </c:pt>
                <c:pt idx="2">
                  <c:v>1.3251494667074898E-3</c:v>
                </c:pt>
                <c:pt idx="3">
                  <c:v>1.1037547149914367E-3</c:v>
                </c:pt>
                <c:pt idx="4">
                  <c:v>1.9748713029692664E-3</c:v>
                </c:pt>
                <c:pt idx="5">
                  <c:v>1.7526552306167762E-3</c:v>
                </c:pt>
                <c:pt idx="6">
                  <c:v>1.4931075493814785E-3</c:v>
                </c:pt>
                <c:pt idx="7">
                  <c:v>1.4097383421950332E-3</c:v>
                </c:pt>
                <c:pt idx="8">
                  <c:v>1.0873318812972619E-3</c:v>
                </c:pt>
                <c:pt idx="9">
                  <c:v>1.4843710297441721E-3</c:v>
                </c:pt>
                <c:pt idx="10">
                  <c:v>1.0291730943159658E-3</c:v>
                </c:pt>
                <c:pt idx="11">
                  <c:v>1.674533258444277E-3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6F-42DF-A1F2-74EFCECD6EAE}"/>
            </c:ext>
          </c:extLst>
        </c:ser>
        <c:ser>
          <c:idx val="0"/>
          <c:order val="1"/>
          <c:tx>
            <c:strRef>
              <c:f>'INDICADORES E'!$G$4:$G$5</c:f>
              <c:strCache>
                <c:ptCount val="2"/>
                <c:pt idx="0">
                  <c:v>ENERGÍA ELÉCTRICA</c:v>
                </c:pt>
                <c:pt idx="1">
                  <c:v>kWh/Ton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E'!$A$6:$A$29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E'!$G$6:$G$29</c:f>
              <c:numCache>
                <c:formatCode>#,##0.000</c:formatCode>
                <c:ptCount val="24"/>
                <c:pt idx="0">
                  <c:v>6.3630515542699703E-2</c:v>
                </c:pt>
                <c:pt idx="1">
                  <c:v>4.9959562134018975E-2</c:v>
                </c:pt>
                <c:pt idx="2">
                  <c:v>5.9983793042050995E-2</c:v>
                </c:pt>
                <c:pt idx="3">
                  <c:v>5.9911832178360984E-2</c:v>
                </c:pt>
                <c:pt idx="4">
                  <c:v>5.8702209642259459E-2</c:v>
                </c:pt>
                <c:pt idx="5">
                  <c:v>6.6376081731237963E-2</c:v>
                </c:pt>
                <c:pt idx="6">
                  <c:v>6.1320717739290535E-2</c:v>
                </c:pt>
                <c:pt idx="7">
                  <c:v>6.6535528875734939E-2</c:v>
                </c:pt>
                <c:pt idx="8">
                  <c:v>6.2605130947208945E-2</c:v>
                </c:pt>
                <c:pt idx="9">
                  <c:v>6.4975507548441946E-2</c:v>
                </c:pt>
                <c:pt idx="10">
                  <c:v>5.8156560531909776E-2</c:v>
                </c:pt>
                <c:pt idx="11">
                  <c:v>5.4567796160165855E-2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6F-42DF-A1F2-74EFCECD6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030464"/>
        <c:axId val="244036352"/>
      </c:lineChart>
      <c:catAx>
        <c:axId val="24403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36352"/>
        <c:crosses val="autoZero"/>
        <c:auto val="1"/>
        <c:lblAlgn val="ctr"/>
        <c:lblOffset val="100"/>
        <c:noMultiLvlLbl val="1"/>
      </c:catAx>
      <c:valAx>
        <c:axId val="24403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30464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DIAGRAMA DE PARETO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81272570052992"/>
          <c:y val="8.8879589690374947E-2"/>
          <c:w val="0.7906651608991212"/>
          <c:h val="0.670689976453050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PARETO!$A$4:$A$13</c:f>
              <c:strCache>
                <c:ptCount val="2"/>
                <c:pt idx="0">
                  <c:v>(en blanco)</c:v>
                </c:pt>
                <c:pt idx="1">
                  <c:v>Total general</c:v>
                </c:pt>
              </c:strCache>
            </c:strRef>
          </c:cat>
          <c:val>
            <c:numRef>
              <c:f>PARETO!$B$4:$B$13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343936"/>
        <c:axId val="244345472"/>
      </c:barChart>
      <c:lineChart>
        <c:grouping val="standard"/>
        <c:varyColors val="0"/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0"/>
              <c:layout>
                <c:manualLayout>
                  <c:x val="-3.8967692256563227E-2"/>
                  <c:y val="-3.82393797077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8B-418A-9863-E1D0788EF931}"/>
                </c:ext>
              </c:extLst>
            </c:dLbl>
            <c:dLbl>
              <c:idx val="1"/>
              <c:layout>
                <c:manualLayout>
                  <c:x val="-3.9050839720408875E-2"/>
                  <c:y val="-3.9038062752671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8B-418A-9863-E1D0788EF931}"/>
                </c:ext>
              </c:extLst>
            </c:dLbl>
            <c:dLbl>
              <c:idx val="2"/>
              <c:layout>
                <c:manualLayout>
                  <c:x val="-2.4063958871273678E-2"/>
                  <c:y val="-3.5436127292750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8B-418A-9863-E1D0788EF931}"/>
                </c:ext>
              </c:extLst>
            </c:dLbl>
            <c:dLbl>
              <c:idx val="3"/>
              <c:layout>
                <c:manualLayout>
                  <c:x val="-2.2842072754987057E-2"/>
                  <c:y val="-3.8986373597385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8B-418A-9863-E1D0788EF931}"/>
                </c:ext>
              </c:extLst>
            </c:dLbl>
            <c:dLbl>
              <c:idx val="4"/>
              <c:layout>
                <c:manualLayout>
                  <c:x val="-1.9932999639470293E-2"/>
                  <c:y val="-4.1140633940977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8B-418A-9863-E1D0788EF931}"/>
                </c:ext>
              </c:extLst>
            </c:dLbl>
            <c:dLbl>
              <c:idx val="5"/>
              <c:layout>
                <c:manualLayout>
                  <c:x val="-2.345058781114152E-2"/>
                  <c:y val="-4.6180054628034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8B-418A-9863-E1D0788EF931}"/>
                </c:ext>
              </c:extLst>
            </c:dLbl>
            <c:dLbl>
              <c:idx val="6"/>
              <c:layout>
                <c:manualLayout>
                  <c:x val="-1.9932999639470293E-2"/>
                  <c:y val="-3.9491736658114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8B-418A-9863-E1D0788EF931}"/>
                </c:ext>
              </c:extLst>
            </c:dLbl>
            <c:dLbl>
              <c:idx val="7"/>
              <c:layout>
                <c:manualLayout>
                  <c:x val="-2.2278058420584446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8B-418A-9863-E1D0788EF931}"/>
                </c:ext>
              </c:extLst>
            </c:dLbl>
            <c:dLbl>
              <c:idx val="8"/>
              <c:layout>
                <c:manualLayout>
                  <c:x val="-2.57956465922556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8B-418A-9863-E1D0788EF931}"/>
                </c:ext>
              </c:extLst>
            </c:dLbl>
            <c:dLbl>
              <c:idx val="9"/>
              <c:layout>
                <c:manualLayout>
                  <c:x val="-2.8140705373369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8B-418A-9863-E1D0788EF931}"/>
                </c:ext>
              </c:extLst>
            </c:dLbl>
            <c:dLbl>
              <c:idx val="10"/>
              <c:layout>
                <c:manualLayout>
                  <c:x val="-2.814070537336974E-2"/>
                  <c:y val="-3.0077664501232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8B-418A-9863-E1D0788EF931}"/>
                </c:ext>
              </c:extLst>
            </c:dLbl>
            <c:dLbl>
              <c:idx val="11"/>
              <c:layout>
                <c:manualLayout>
                  <c:x val="-2.4623117201698685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8B-418A-9863-E1D0788EF931}"/>
                </c:ext>
              </c:extLst>
            </c:dLbl>
            <c:dLbl>
              <c:idx val="12"/>
              <c:layout>
                <c:manualLayout>
                  <c:x val="-2.9313234763926901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8B-418A-9863-E1D0788EF931}"/>
                </c:ext>
              </c:extLst>
            </c:dLbl>
            <c:dLbl>
              <c:idx val="13"/>
              <c:layout>
                <c:manualLayout>
                  <c:x val="-2.9313234763926901E-2"/>
                  <c:y val="-2.5450331501043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8B-418A-9863-E1D0788EF93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PARETO!$A$4:$A$13</c:f>
              <c:strCache>
                <c:ptCount val="2"/>
                <c:pt idx="0">
                  <c:v>(en blanco)</c:v>
                </c:pt>
                <c:pt idx="1">
                  <c:v>Total general</c:v>
                </c:pt>
              </c:strCache>
            </c:strRef>
          </c:cat>
          <c:val>
            <c:numRef>
              <c:f>PARETO!$C$4:$C$13</c:f>
              <c:numCache>
                <c:formatCode>0.00%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378240"/>
        <c:axId val="244376320"/>
      </c:lineChart>
      <c:catAx>
        <c:axId val="2443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45472"/>
        <c:crosses val="autoZero"/>
        <c:auto val="1"/>
        <c:lblAlgn val="ctr"/>
        <c:lblOffset val="100"/>
        <c:noMultiLvlLbl val="0"/>
      </c:catAx>
      <c:valAx>
        <c:axId val="24434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Consumo (kWh/mes)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43936"/>
        <c:crosses val="autoZero"/>
        <c:crossBetween val="between"/>
      </c:valAx>
      <c:valAx>
        <c:axId val="2443763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 % Acumulado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78240"/>
        <c:crosses val="max"/>
        <c:crossBetween val="between"/>
      </c:valAx>
      <c:catAx>
        <c:axId val="2443782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44376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PRODUCCIÓN'!$B$4:$B$27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PRODUCCIÓN'!$C$4:$C$27</c:f>
              <c:numCache>
                <c:formatCode>#,##0</c:formatCode>
                <c:ptCount val="24"/>
                <c:pt idx="0">
                  <c:v>85264</c:v>
                </c:pt>
                <c:pt idx="1">
                  <c:v>95347</c:v>
                </c:pt>
                <c:pt idx="2">
                  <c:v>101033</c:v>
                </c:pt>
                <c:pt idx="3">
                  <c:v>91299</c:v>
                </c:pt>
                <c:pt idx="4">
                  <c:v>82129</c:v>
                </c:pt>
                <c:pt idx="5">
                  <c:v>86802</c:v>
                </c:pt>
                <c:pt idx="6">
                  <c:v>100907</c:v>
                </c:pt>
                <c:pt idx="7">
                  <c:v>100105</c:v>
                </c:pt>
                <c:pt idx="8">
                  <c:v>103408</c:v>
                </c:pt>
                <c:pt idx="9">
                  <c:v>98577</c:v>
                </c:pt>
                <c:pt idx="10">
                  <c:v>98324</c:v>
                </c:pt>
                <c:pt idx="11">
                  <c:v>72962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42726784"/>
        <c:axId val="242741248"/>
      </c:barChart>
      <c:catAx>
        <c:axId val="242726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741248"/>
        <c:crosses val="autoZero"/>
        <c:auto val="1"/>
        <c:lblAlgn val="ctr"/>
        <c:lblOffset val="100"/>
        <c:noMultiLvlLbl val="1"/>
      </c:catAx>
      <c:valAx>
        <c:axId val="24274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kWh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72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PRODUCCIÓN'!$B$36</c:f>
              <c:strCache>
                <c:ptCount val="1"/>
                <c:pt idx="0">
                  <c:v>GAS NATURAL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PRODUCCIÓN'!$B$38:$B$61</c:f>
              <c:strCache>
                <c:ptCount val="13"/>
                <c:pt idx="1">
                  <c:v>Enero</c:v>
                </c:pt>
                <c:pt idx="2">
                  <c:v>Febrero</c:v>
                </c:pt>
                <c:pt idx="3">
                  <c:v>Marzo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Julio</c:v>
                </c:pt>
                <c:pt idx="8">
                  <c:v>Agosto</c:v>
                </c:pt>
                <c:pt idx="9">
                  <c:v>Septiembre</c:v>
                </c:pt>
                <c:pt idx="10">
                  <c:v>Octubre</c:v>
                </c:pt>
                <c:pt idx="11">
                  <c:v>Noviembre</c:v>
                </c:pt>
                <c:pt idx="12">
                  <c:v>Diciembre</c:v>
                </c:pt>
              </c:strCache>
            </c:strRef>
          </c:cat>
          <c:val>
            <c:numRef>
              <c:f>'CONSUMOS Y PRODUCCIÓN'!$C$38:$C$61</c:f>
              <c:numCache>
                <c:formatCode>General</c:formatCode>
                <c:ptCount val="24"/>
                <c:pt idx="1">
                  <c:v>576</c:v>
                </c:pt>
                <c:pt idx="2">
                  <c:v>3121</c:v>
                </c:pt>
                <c:pt idx="3">
                  <c:v>2232</c:v>
                </c:pt>
                <c:pt idx="4">
                  <c:v>1682</c:v>
                </c:pt>
                <c:pt idx="5">
                  <c:v>2763</c:v>
                </c:pt>
                <c:pt idx="6">
                  <c:v>2292</c:v>
                </c:pt>
                <c:pt idx="7">
                  <c:v>2457</c:v>
                </c:pt>
                <c:pt idx="8">
                  <c:v>2121</c:v>
                </c:pt>
                <c:pt idx="9">
                  <c:v>1796</c:v>
                </c:pt>
                <c:pt idx="10">
                  <c:v>2252</c:v>
                </c:pt>
                <c:pt idx="11">
                  <c:v>1740</c:v>
                </c:pt>
                <c:pt idx="12">
                  <c:v>2239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C-4F0A-A779-51A2F231F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4509952"/>
        <c:axId val="224511872"/>
      </c:barChart>
      <c:catAx>
        <c:axId val="224509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511872"/>
        <c:crosses val="autoZero"/>
        <c:auto val="1"/>
        <c:lblAlgn val="ctr"/>
        <c:lblOffset val="100"/>
        <c:noMultiLvlLbl val="1"/>
      </c:catAx>
      <c:valAx>
        <c:axId val="22451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Metros</a:t>
                </a:r>
                <a:r>
                  <a:rPr lang="en-US" sz="1200" b="0" baseline="0"/>
                  <a:t> cúbicos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2.3038796300340503E-2"/>
              <c:y val="0.35932294623211386"/>
            </c:manualLayout>
          </c:layout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50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PRODUCCIÓN'!$B$138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PRODUCCIÓN'!$B$140:$B$163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'CONSUMOS Y PRODUCCIÓN'!$C$140:$C$163</c:f>
              <c:numCache>
                <c:formatCode>#,##0</c:formatCode>
                <c:ptCount val="24"/>
                <c:pt idx="0">
                  <c:v>1339986</c:v>
                </c:pt>
                <c:pt idx="1">
                  <c:v>1908483.5</c:v>
                </c:pt>
                <c:pt idx="2">
                  <c:v>1684338.3</c:v>
                </c:pt>
                <c:pt idx="3">
                  <c:v>1523889.3</c:v>
                </c:pt>
                <c:pt idx="4">
                  <c:v>1399078.51</c:v>
                </c:pt>
                <c:pt idx="5">
                  <c:v>1307730.1000000001</c:v>
                </c:pt>
                <c:pt idx="6">
                  <c:v>1645561.3</c:v>
                </c:pt>
                <c:pt idx="7">
                  <c:v>1504534.52</c:v>
                </c:pt>
                <c:pt idx="8">
                  <c:v>1651749.6</c:v>
                </c:pt>
                <c:pt idx="9">
                  <c:v>1517140.9</c:v>
                </c:pt>
                <c:pt idx="10">
                  <c:v>1690677.7</c:v>
                </c:pt>
                <c:pt idx="11">
                  <c:v>1337089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8278656"/>
        <c:axId val="228280576"/>
      </c:barChart>
      <c:catAx>
        <c:axId val="22827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280576"/>
        <c:crosses val="autoZero"/>
        <c:auto val="1"/>
        <c:lblAlgn val="ctr"/>
        <c:lblOffset val="100"/>
        <c:noMultiLvlLbl val="1"/>
      </c:catAx>
      <c:valAx>
        <c:axId val="22828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Toneladas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278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PRODUCCIÓN'!$B$104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PRODUCCIÓN'!$B$106:$B$129</c:f>
            </c:multiLvlStrRef>
          </c:cat>
          <c:val>
            <c:numRef>
              <c:f>'CONSUMOS Y PRODUCCIÓN'!$C$106:$C$129</c:f>
            </c:numRef>
          </c:val>
          <c:extLst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8296960"/>
        <c:axId val="228311424"/>
      </c:barChart>
      <c:catAx>
        <c:axId val="228296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311424"/>
        <c:crosses val="autoZero"/>
        <c:auto val="1"/>
        <c:lblAlgn val="ctr"/>
        <c:lblOffset val="100"/>
        <c:noMultiLvlLbl val="1"/>
      </c:catAx>
      <c:valAx>
        <c:axId val="22831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29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ENERGÉTICA'!$A$24:$B$24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1B-4626-81EE-6B270DD9EC79}"/>
                </c:ext>
              </c:extLst>
            </c:dLbl>
            <c:dLbl>
              <c:idx val="1"/>
              <c:layout>
                <c:manualLayout>
                  <c:x val="-0.27848128116316384"/>
                  <c:y val="-5.53975019534347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7F5-4DE5-BE20-940689E4AD2B}"/>
                </c:ext>
              </c:extLst>
            </c:dLbl>
            <c:dLbl>
              <c:idx val="2"/>
              <c:layout>
                <c:manualLayout>
                  <c:x val="-0.12358812457808567"/>
                  <c:y val="1.0421501295435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B-4626-81EE-6B270DD9EC79}"/>
                </c:ext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7-41D1-BAF6-60C1F0B639C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ENERGÉTICA'!$A$26:$A$29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ENERGÉTICA'!$B$26:$B$29</c:f>
              <c:numCache>
                <c:formatCode>#,##0</c:formatCode>
                <c:ptCount val="2"/>
                <c:pt idx="0">
                  <c:v>1116157</c:v>
                </c:pt>
                <c:pt idx="1">
                  <c:v>252255.122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ENERGÉTICA'!$A$33:$C$33</c:f>
              <c:strCache>
                <c:ptCount val="1"/>
                <c:pt idx="0">
                  <c:v>MATRIZ COSTOS ENERGETICOS  </c:v>
                </c:pt>
              </c:strCache>
            </c:strRef>
          </c:tx>
          <c:dPt>
            <c:idx val="0"/>
            <c:bubble3D val="0"/>
            <c:explosion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12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00-408E-BD18-4FE616420E8B}"/>
                </c:ext>
              </c:extLst>
            </c:dLbl>
            <c:dLbl>
              <c:idx val="1"/>
              <c:layout>
                <c:manualLayout>
                  <c:x val="-1.7017282690249012E-2"/>
                  <c:y val="-2.3213764946048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00-408E-BD18-4FE616420E8B}"/>
                </c:ext>
              </c:extLst>
            </c:dLbl>
            <c:dLbl>
              <c:idx val="2"/>
              <c:layout>
                <c:manualLayout>
                  <c:x val="-6.0568171502247949E-2"/>
                  <c:y val="1.20005832604255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0-408E-BD18-4FE616420E8B}"/>
                </c:ext>
              </c:extLst>
            </c:dLbl>
            <c:dLbl>
              <c:idx val="3"/>
              <c:layout>
                <c:manualLayout>
                  <c:x val="3.2859297378444965E-2"/>
                  <c:y val="-3.6434820647419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DA-4573-B427-4AE1C266789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ENERGÉTICA'!$A$35:$A$38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ENERGÉTICA'!$B$35:$B$38</c:f>
              <c:numCache>
                <c:formatCode>[$$-240A]\ #,##0</c:formatCode>
                <c:ptCount val="2"/>
                <c:pt idx="0">
                  <c:v>534222311</c:v>
                </c:pt>
                <c:pt idx="1">
                  <c:v>47066501.629999995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126500.822</c:v>
                </c:pt>
                <c:pt idx="2">
                  <c:v>123312.82400000001</c:v>
                </c:pt>
                <c:pt idx="3">
                  <c:v>108088.724</c:v>
                </c:pt>
                <c:pt idx="4">
                  <c:v>109709.266</c:v>
                </c:pt>
                <c:pt idx="5">
                  <c:v>109680.74400000001</c:v>
                </c:pt>
                <c:pt idx="6">
                  <c:v>125432.774</c:v>
                </c:pt>
                <c:pt idx="7">
                  <c:v>121276.822</c:v>
                </c:pt>
                <c:pt idx="8">
                  <c:v>121335.67199999999</c:v>
                </c:pt>
                <c:pt idx="9">
                  <c:v>121056.46400000001</c:v>
                </c:pt>
                <c:pt idx="11">
                  <c:v>95311.698000000004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969984"/>
        <c:axId val="242976256"/>
      </c:scatterChart>
      <c:valAx>
        <c:axId val="24296998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976256"/>
        <c:crosses val="autoZero"/>
        <c:crossBetween val="midCat"/>
      </c:valAx>
      <c:valAx>
        <c:axId val="24297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969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LÍNEA BASE</a:t>
            </a:r>
            <a:r>
              <a:rPr lang="en-US" sz="1400" b="1" baseline="0"/>
              <a:t> </a:t>
            </a:r>
            <a:r>
              <a:rPr lang="en-US" sz="1400" b="1"/>
              <a:t>ENERGÍA ELÉCTRICA VS PRODUCCIÓN </a:t>
            </a:r>
          </a:p>
        </c:rich>
      </c:tx>
      <c:layout/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'LINEA BASE '!$G$2:$H$2</c:f>
              <c:strCache>
                <c:ptCount val="1"/>
                <c:pt idx="0">
                  <c:v>DATOS LÍNEA BASE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500"/>
            <c:dispRSqr val="1"/>
            <c:dispEq val="1"/>
            <c:trendlineLbl>
              <c:layout>
                <c:manualLayout>
                  <c:x val="-0.33779758378285624"/>
                  <c:y val="3.81700797350234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 BASE '!$H$4:$H$27</c:f>
              <c:numCache>
                <c:formatCode>0</c:formatCode>
                <c:ptCount val="24"/>
                <c:pt idx="0">
                  <c:v>1339986</c:v>
                </c:pt>
                <c:pt idx="1">
                  <c:v>1908483.5</c:v>
                </c:pt>
                <c:pt idx="2">
                  <c:v>1684338.3</c:v>
                </c:pt>
                <c:pt idx="3">
                  <c:v>1523889.3</c:v>
                </c:pt>
                <c:pt idx="4">
                  <c:v>1399078.51</c:v>
                </c:pt>
                <c:pt idx="5">
                  <c:v>1307730.1000000001</c:v>
                </c:pt>
                <c:pt idx="6">
                  <c:v>1645561.3</c:v>
                </c:pt>
                <c:pt idx="7">
                  <c:v>1504534.52</c:v>
                </c:pt>
                <c:pt idx="8">
                  <c:v>1651749.6</c:v>
                </c:pt>
                <c:pt idx="9">
                  <c:v>1517140.9</c:v>
                </c:pt>
                <c:pt idx="10">
                  <c:v>1690677.7</c:v>
                </c:pt>
                <c:pt idx="11">
                  <c:v>1337089</c:v>
                </c:pt>
              </c:numCache>
            </c:numRef>
          </c:xVal>
          <c:yVal>
            <c:numRef>
              <c:f>'LINEA BASE '!$G$4:$G$27</c:f>
              <c:numCache>
                <c:formatCode>0</c:formatCode>
                <c:ptCount val="24"/>
                <c:pt idx="0">
                  <c:v>85264</c:v>
                </c:pt>
                <c:pt idx="1">
                  <c:v>95347</c:v>
                </c:pt>
                <c:pt idx="2">
                  <c:v>101033</c:v>
                </c:pt>
                <c:pt idx="3">
                  <c:v>91299</c:v>
                </c:pt>
                <c:pt idx="4">
                  <c:v>82129</c:v>
                </c:pt>
                <c:pt idx="5">
                  <c:v>86802</c:v>
                </c:pt>
                <c:pt idx="6">
                  <c:v>100907</c:v>
                </c:pt>
                <c:pt idx="7">
                  <c:v>100105</c:v>
                </c:pt>
                <c:pt idx="8">
                  <c:v>103408</c:v>
                </c:pt>
                <c:pt idx="9">
                  <c:v>98577</c:v>
                </c:pt>
                <c:pt idx="10">
                  <c:v>98324</c:v>
                </c:pt>
                <c:pt idx="11">
                  <c:v>72962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2-4F0A-8B75-79424EBE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266880"/>
        <c:axId val="244314112"/>
      </c:scatterChart>
      <c:valAx>
        <c:axId val="24426688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14112"/>
        <c:crosses val="autoZero"/>
        <c:crossBetween val="midCat"/>
      </c:valAx>
      <c:valAx>
        <c:axId val="2443141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Consumo (kWh/mes)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6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1080927</xdr:colOff>
      <xdr:row>29</xdr:row>
      <xdr:rowOff>32109</xdr:rowOff>
    </xdr:from>
    <xdr:to>
      <xdr:col>0</xdr:col>
      <xdr:colOff>1244422</xdr:colOff>
      <xdr:row>29</xdr:row>
      <xdr:rowOff>179541</xdr:rowOff>
    </xdr:to>
    <xdr:sp macro="" textlink="">
      <xdr:nvSpPr>
        <xdr:cNvPr id="138" name="Flecha: hacia abajo 127">
          <a:extLst>
            <a:ext uri="{FF2B5EF4-FFF2-40B4-BE49-F238E27FC236}">
              <a16:creationId xmlns:a16="http://schemas.microsoft.com/office/drawing/2014/main" id="{C0D676DC-371A-4F28-B18C-16364628785B}"/>
            </a:ext>
          </a:extLst>
        </xdr:cNvPr>
        <xdr:cNvSpPr/>
      </xdr:nvSpPr>
      <xdr:spPr>
        <a:xfrm rot="16200000">
          <a:off x="1088959" y="5610650"/>
          <a:ext cx="147432" cy="16349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955070</xdr:colOff>
      <xdr:row>29</xdr:row>
      <xdr:rowOff>98892</xdr:rowOff>
    </xdr:from>
    <xdr:to>
      <xdr:col>1</xdr:col>
      <xdr:colOff>1118565</xdr:colOff>
      <xdr:row>30</xdr:row>
      <xdr:rowOff>53684</xdr:rowOff>
    </xdr:to>
    <xdr:sp macro="" textlink="">
      <xdr:nvSpPr>
        <xdr:cNvPr id="139" name="Flecha: hacia abajo 127">
          <a:extLst>
            <a:ext uri="{FF2B5EF4-FFF2-40B4-BE49-F238E27FC236}">
              <a16:creationId xmlns:a16="http://schemas.microsoft.com/office/drawing/2014/main" id="{C0D676DC-371A-4F28-B18C-16364628785B}"/>
            </a:ext>
          </a:extLst>
        </xdr:cNvPr>
        <xdr:cNvSpPr/>
      </xdr:nvSpPr>
      <xdr:spPr>
        <a:xfrm rot="16200000">
          <a:off x="2332990" y="5677433"/>
          <a:ext cx="147432" cy="16349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283399</xdr:colOff>
      <xdr:row>29</xdr:row>
      <xdr:rowOff>101461</xdr:rowOff>
    </xdr:from>
    <xdr:to>
      <xdr:col>2</xdr:col>
      <xdr:colOff>446894</xdr:colOff>
      <xdr:row>30</xdr:row>
      <xdr:rowOff>56253</xdr:rowOff>
    </xdr:to>
    <xdr:sp macro="" textlink="">
      <xdr:nvSpPr>
        <xdr:cNvPr id="140" name="Flecha: hacia abajo 127">
          <a:extLst>
            <a:ext uri="{FF2B5EF4-FFF2-40B4-BE49-F238E27FC236}">
              <a16:creationId xmlns:a16="http://schemas.microsoft.com/office/drawing/2014/main" id="{C0D676DC-371A-4F28-B18C-16364628785B}"/>
            </a:ext>
          </a:extLst>
        </xdr:cNvPr>
        <xdr:cNvSpPr/>
      </xdr:nvSpPr>
      <xdr:spPr>
        <a:xfrm rot="16200000">
          <a:off x="3587723" y="5680002"/>
          <a:ext cx="147432" cy="16349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0</xdr:colOff>
      <xdr:row>1</xdr:row>
      <xdr:rowOff>149832</xdr:rowOff>
    </xdr:from>
    <xdr:to>
      <xdr:col>3</xdr:col>
      <xdr:colOff>567219</xdr:colOff>
      <xdr:row>45</xdr:row>
      <xdr:rowOff>160533</xdr:rowOff>
    </xdr:to>
    <xdr:grpSp>
      <xdr:nvGrpSpPr>
        <xdr:cNvPr id="3" name="2 Grupo"/>
        <xdr:cNvGrpSpPr/>
      </xdr:nvGrpSpPr>
      <xdr:grpSpPr>
        <a:xfrm>
          <a:off x="0" y="342472"/>
          <a:ext cx="4826713" cy="8486881"/>
          <a:chOff x="0" y="342472"/>
          <a:chExt cx="4826713" cy="8486881"/>
        </a:xfrm>
      </xdr:grpSpPr>
      <xdr:grpSp>
        <xdr:nvGrpSpPr>
          <xdr:cNvPr id="2" name="1 Grupo"/>
          <xdr:cNvGrpSpPr/>
        </xdr:nvGrpSpPr>
        <xdr:grpSpPr>
          <a:xfrm>
            <a:off x="0" y="342472"/>
            <a:ext cx="4826713" cy="5612088"/>
            <a:chOff x="0" y="342472"/>
            <a:chExt cx="4826713" cy="5612088"/>
          </a:xfrm>
        </xdr:grpSpPr>
        <xdr:grpSp>
          <xdr:nvGrpSpPr>
            <xdr:cNvPr id="132" name="Grupo 131">
              <a:extLst>
                <a:ext uri="{FF2B5EF4-FFF2-40B4-BE49-F238E27FC236}">
                  <a16:creationId xmlns:a16="http://schemas.microsoft.com/office/drawing/2014/main" id="{70CCC05B-5287-469D-9984-E6DF7A964F7E}"/>
                </a:ext>
              </a:extLst>
            </xdr:cNvPr>
            <xdr:cNvGrpSpPr/>
          </xdr:nvGrpSpPr>
          <xdr:grpSpPr>
            <a:xfrm>
              <a:off x="0" y="342472"/>
              <a:ext cx="4826713" cy="5062164"/>
              <a:chOff x="0" y="13343283"/>
              <a:chExt cx="5615120" cy="4525011"/>
            </a:xfrm>
          </xdr:grpSpPr>
          <xdr:grpSp>
            <xdr:nvGrpSpPr>
              <xdr:cNvPr id="67" name="Grupo 66">
                <a:extLst>
                  <a:ext uri="{FF2B5EF4-FFF2-40B4-BE49-F238E27FC236}">
                    <a16:creationId xmlns:a16="http://schemas.microsoft.com/office/drawing/2014/main" id="{6E0B1009-7BA5-4BE8-A7A2-47121A3B30B0}"/>
                  </a:ext>
                </a:extLst>
              </xdr:cNvPr>
              <xdr:cNvGrpSpPr/>
            </xdr:nvGrpSpPr>
            <xdr:grpSpPr>
              <a:xfrm>
                <a:off x="0" y="13343283"/>
                <a:ext cx="5615120" cy="4525011"/>
                <a:chOff x="0" y="0"/>
                <a:chExt cx="5630452" cy="4525012"/>
              </a:xfrm>
            </xdr:grpSpPr>
            <xdr:grpSp>
              <xdr:nvGrpSpPr>
                <xdr:cNvPr id="68" name="Grupo 67">
                  <a:extLst>
                    <a:ext uri="{FF2B5EF4-FFF2-40B4-BE49-F238E27FC236}">
                      <a16:creationId xmlns:a16="http://schemas.microsoft.com/office/drawing/2014/main" id="{AEF37B73-0AC3-4033-B26F-9F13E1AE5383}"/>
                    </a:ext>
                  </a:extLst>
                </xdr:cNvPr>
                <xdr:cNvGrpSpPr/>
              </xdr:nvGrpSpPr>
              <xdr:grpSpPr>
                <a:xfrm>
                  <a:off x="0" y="0"/>
                  <a:ext cx="5630452" cy="4525012"/>
                  <a:chOff x="0" y="0"/>
                  <a:chExt cx="5613025" cy="5898302"/>
                </a:xfrm>
              </xdr:grpSpPr>
              <xdr:sp macro="" textlink="">
                <xdr:nvSpPr>
                  <xdr:cNvPr id="77" name="CuadroTexto 1">
                    <a:extLst>
                      <a:ext uri="{FF2B5EF4-FFF2-40B4-BE49-F238E27FC236}">
                        <a16:creationId xmlns:a16="http://schemas.microsoft.com/office/drawing/2014/main" id="{6C635A85-9CC2-4D3F-882E-97EED0761652}"/>
                      </a:ext>
                    </a:extLst>
                  </xdr:cNvPr>
                  <xdr:cNvSpPr txBox="1"/>
                </xdr:nvSpPr>
                <xdr:spPr>
                  <a:xfrm>
                    <a:off x="9525" y="0"/>
                    <a:ext cx="1242731" cy="457200"/>
                  </a:xfrm>
                  <a:prstGeom prst="rect">
                    <a:avLst/>
                  </a:prstGeom>
                  <a:ln/>
                </xdr:spPr>
                <xdr:style>
                  <a:lnRef idx="1">
                    <a:schemeClr val="accent3"/>
                  </a:lnRef>
                  <a:fillRef idx="3">
                    <a:schemeClr val="accent3"/>
                  </a:fillRef>
                  <a:effectRef idx="2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 b="1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Proceso 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78" name="CuadroTexto 6">
                    <a:extLst>
                      <a:ext uri="{FF2B5EF4-FFF2-40B4-BE49-F238E27FC236}">
                        <a16:creationId xmlns:a16="http://schemas.microsoft.com/office/drawing/2014/main" id="{A14DAB44-F657-4DA9-9BDA-A4FC8E217C1C}"/>
                      </a:ext>
                    </a:extLst>
                  </xdr:cNvPr>
                  <xdr:cNvSpPr txBox="1"/>
                </xdr:nvSpPr>
                <xdr:spPr>
                  <a:xfrm>
                    <a:off x="1456765" y="0"/>
                    <a:ext cx="1242731" cy="457200"/>
                  </a:xfrm>
                  <a:prstGeom prst="rect">
                    <a:avLst/>
                  </a:prstGeom>
                  <a:ln/>
                </xdr:spPr>
                <xdr:style>
                  <a:lnRef idx="1">
                    <a:schemeClr val="accent3"/>
                  </a:lnRef>
                  <a:fillRef idx="3">
                    <a:schemeClr val="accent3"/>
                  </a:fillRef>
                  <a:effectRef idx="2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 b="1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Entradas de energéticos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79" name="CuadroTexto 7">
                    <a:extLst>
                      <a:ext uri="{FF2B5EF4-FFF2-40B4-BE49-F238E27FC236}">
                        <a16:creationId xmlns:a16="http://schemas.microsoft.com/office/drawing/2014/main" id="{981F34EA-54E1-4B4F-B620-AE451946A4A0}"/>
                      </a:ext>
                    </a:extLst>
                  </xdr:cNvPr>
                  <xdr:cNvSpPr txBox="1"/>
                </xdr:nvSpPr>
                <xdr:spPr>
                  <a:xfrm>
                    <a:off x="2913529" y="0"/>
                    <a:ext cx="1242732" cy="457200"/>
                  </a:xfrm>
                  <a:prstGeom prst="rect">
                    <a:avLst/>
                  </a:prstGeom>
                  <a:ln/>
                </xdr:spPr>
                <xdr:style>
                  <a:lnRef idx="1">
                    <a:schemeClr val="accent3"/>
                  </a:lnRef>
                  <a:fillRef idx="3">
                    <a:schemeClr val="accent3"/>
                  </a:fillRef>
                  <a:effectRef idx="2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 b="1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Uso 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80" name="CuadroTexto 8">
                    <a:extLst>
                      <a:ext uri="{FF2B5EF4-FFF2-40B4-BE49-F238E27FC236}">
                        <a16:creationId xmlns:a16="http://schemas.microsoft.com/office/drawing/2014/main" id="{4D6058FD-8029-4674-B50A-BA6C6FBCD6E6}"/>
                      </a:ext>
                    </a:extLst>
                  </xdr:cNvPr>
                  <xdr:cNvSpPr txBox="1"/>
                </xdr:nvSpPr>
                <xdr:spPr>
                  <a:xfrm>
                    <a:off x="4370294" y="0"/>
                    <a:ext cx="1242731" cy="457200"/>
                  </a:xfrm>
                  <a:prstGeom prst="rect">
                    <a:avLst/>
                  </a:prstGeom>
                  <a:ln/>
                </xdr:spPr>
                <xdr:style>
                  <a:lnRef idx="1">
                    <a:schemeClr val="accent3"/>
                  </a:lnRef>
                  <a:fillRef idx="3">
                    <a:schemeClr val="accent3"/>
                  </a:fillRef>
                  <a:effectRef idx="2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 b="1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Salida de productos 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81" name="CuadroTexto 9">
                    <a:extLst>
                      <a:ext uri="{FF2B5EF4-FFF2-40B4-BE49-F238E27FC236}">
                        <a16:creationId xmlns:a16="http://schemas.microsoft.com/office/drawing/2014/main" id="{C86F50DD-953C-4FC8-999E-C85E5E75D701}"/>
                      </a:ext>
                    </a:extLst>
                  </xdr:cNvPr>
                  <xdr:cNvSpPr txBox="1"/>
                </xdr:nvSpPr>
                <xdr:spPr>
                  <a:xfrm>
                    <a:off x="0" y="1524000"/>
                    <a:ext cx="1237689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DISEÑO</a:t>
                    </a:r>
                  </a:p>
                </xdr:txBody>
              </xdr:sp>
              <xdr:sp macro="" textlink="">
                <xdr:nvSpPr>
                  <xdr:cNvPr id="82" name="CuadroTexto 10">
                    <a:extLst>
                      <a:ext uri="{FF2B5EF4-FFF2-40B4-BE49-F238E27FC236}">
                        <a16:creationId xmlns:a16="http://schemas.microsoft.com/office/drawing/2014/main" id="{3A36F888-19C8-44B2-BDA8-5B5A01CE47F8}"/>
                      </a:ext>
                    </a:extLst>
                  </xdr:cNvPr>
                  <xdr:cNvSpPr txBox="1"/>
                </xdr:nvSpPr>
                <xdr:spPr>
                  <a:xfrm>
                    <a:off x="4483" y="762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ADMINISTRATIVO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Y COMERCIAL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83" name="CuadroTexto 11">
                    <a:extLst>
                      <a:ext uri="{FF2B5EF4-FFF2-40B4-BE49-F238E27FC236}">
                        <a16:creationId xmlns:a16="http://schemas.microsoft.com/office/drawing/2014/main" id="{0019493C-778A-408D-8E14-B18493E6EAAA}"/>
                      </a:ext>
                    </a:extLst>
                  </xdr:cNvPr>
                  <xdr:cNvSpPr txBox="1"/>
                </xdr:nvSpPr>
                <xdr:spPr>
                  <a:xfrm>
                    <a:off x="4483" y="2286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RECEPCIÓN DE MATERIA PRIMA</a:t>
                    </a:r>
                  </a:p>
                </xdr:txBody>
              </xdr:sp>
              <xdr:sp macro="" textlink="">
                <xdr:nvSpPr>
                  <xdr:cNvPr id="84" name="CuadroTexto 12">
                    <a:extLst>
                      <a:ext uri="{FF2B5EF4-FFF2-40B4-BE49-F238E27FC236}">
                        <a16:creationId xmlns:a16="http://schemas.microsoft.com/office/drawing/2014/main" id="{698EA9B4-7EA4-4230-A272-1B9373F6036B}"/>
                      </a:ext>
                    </a:extLst>
                  </xdr:cNvPr>
                  <xdr:cNvSpPr txBox="1"/>
                </xdr:nvSpPr>
                <xdr:spPr>
                  <a:xfrm>
                    <a:off x="2913529" y="2286000"/>
                    <a:ext cx="1242732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Recepción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rollos de cartulina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85" name="CuadroTexto 13">
                    <a:extLst>
                      <a:ext uri="{FF2B5EF4-FFF2-40B4-BE49-F238E27FC236}">
                        <a16:creationId xmlns:a16="http://schemas.microsoft.com/office/drawing/2014/main" id="{5F6F32E0-084F-4485-AE91-D5765EA0FAEA}"/>
                      </a:ext>
                    </a:extLst>
                  </xdr:cNvPr>
                  <xdr:cNvSpPr txBox="1"/>
                </xdr:nvSpPr>
                <xdr:spPr>
                  <a:xfrm>
                    <a:off x="4370294" y="2286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Materia prima</a:t>
                    </a:r>
                  </a:p>
                </xdr:txBody>
              </xdr:sp>
              <xdr:sp macro="" textlink="">
                <xdr:nvSpPr>
                  <xdr:cNvPr id="86" name="CuadroTexto 14">
                    <a:extLst>
                      <a:ext uri="{FF2B5EF4-FFF2-40B4-BE49-F238E27FC236}">
                        <a16:creationId xmlns:a16="http://schemas.microsoft.com/office/drawing/2014/main" id="{BAFF33EA-2335-4C22-AD96-832FE9F0827D}"/>
                      </a:ext>
                    </a:extLst>
                  </xdr:cNvPr>
                  <xdr:cNvSpPr txBox="1"/>
                </xdr:nvSpPr>
                <xdr:spPr>
                  <a:xfrm>
                    <a:off x="2913529" y="1486590"/>
                    <a:ext cx="1242732" cy="633307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8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Procesamiento</a:t>
                    </a:r>
                    <a:r>
                      <a:rPr lang="es-MX" sz="800" baseline="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de la imagen digital y elaboración de muestra de trabajo</a:t>
                    </a:r>
                    <a:endParaRPr lang="es-MX" sz="8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87" name="CuadroTexto 15">
                    <a:extLst>
                      <a:ext uri="{FF2B5EF4-FFF2-40B4-BE49-F238E27FC236}">
                        <a16:creationId xmlns:a16="http://schemas.microsoft.com/office/drawing/2014/main" id="{F6FAFA70-5AF2-4ED9-BB65-E158AF58C613}"/>
                      </a:ext>
                    </a:extLst>
                  </xdr:cNvPr>
                  <xdr:cNvSpPr txBox="1"/>
                </xdr:nvSpPr>
                <xdr:spPr>
                  <a:xfrm>
                    <a:off x="4370294" y="1524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11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Muestra de trabajo</a:t>
                    </a:r>
                  </a:p>
                </xdr:txBody>
              </xdr:sp>
              <xdr:sp macro="" textlink="">
                <xdr:nvSpPr>
                  <xdr:cNvPr id="88" name="CuadroTexto 16">
                    <a:extLst>
                      <a:ext uri="{FF2B5EF4-FFF2-40B4-BE49-F238E27FC236}">
                        <a16:creationId xmlns:a16="http://schemas.microsoft.com/office/drawing/2014/main" id="{5336B393-08B9-4D56-9A1F-AF4070B8CEC3}"/>
                      </a:ext>
                    </a:extLst>
                  </xdr:cNvPr>
                  <xdr:cNvSpPr txBox="1"/>
                </xdr:nvSpPr>
                <xdr:spPr>
                  <a:xfrm>
                    <a:off x="2913529" y="761999"/>
                    <a:ext cx="1242732" cy="609697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Trabajo Administrativo y Comercial</a:t>
                    </a:r>
                  </a:p>
                </xdr:txBody>
              </xdr:sp>
              <xdr:sp macro="" textlink="">
                <xdr:nvSpPr>
                  <xdr:cNvPr id="89" name="CuadroTexto 17">
                    <a:extLst>
                      <a:ext uri="{FF2B5EF4-FFF2-40B4-BE49-F238E27FC236}">
                        <a16:creationId xmlns:a16="http://schemas.microsoft.com/office/drawing/2014/main" id="{A67D1C4E-61B8-4A8E-9518-642B537D1D80}"/>
                      </a:ext>
                    </a:extLst>
                  </xdr:cNvPr>
                  <xdr:cNvSpPr txBox="1"/>
                </xdr:nvSpPr>
                <xdr:spPr>
                  <a:xfrm>
                    <a:off x="4370294" y="762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11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Contratos</a:t>
                    </a:r>
                  </a:p>
                </xdr:txBody>
              </xdr:sp>
              <xdr:sp macro="" textlink="">
                <xdr:nvSpPr>
                  <xdr:cNvPr id="90" name="CuadroTexto 18">
                    <a:extLst>
                      <a:ext uri="{FF2B5EF4-FFF2-40B4-BE49-F238E27FC236}">
                        <a16:creationId xmlns:a16="http://schemas.microsoft.com/office/drawing/2014/main" id="{EA1D31FE-4C7D-474E-A2E6-2C2B32DFCA63}"/>
                      </a:ext>
                    </a:extLst>
                  </xdr:cNvPr>
                  <xdr:cNvSpPr txBox="1"/>
                </xdr:nvSpPr>
                <xdr:spPr>
                  <a:xfrm>
                    <a:off x="4481" y="3917102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CORTE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1" name="CuadroTexto 19">
                    <a:extLst>
                      <a:ext uri="{FF2B5EF4-FFF2-40B4-BE49-F238E27FC236}">
                        <a16:creationId xmlns:a16="http://schemas.microsoft.com/office/drawing/2014/main" id="{C8C09FC7-A5E2-4B91-BD66-B0E2C7BE111A}"/>
                      </a:ext>
                    </a:extLst>
                  </xdr:cNvPr>
                  <xdr:cNvSpPr txBox="1"/>
                </xdr:nvSpPr>
                <xdr:spPr>
                  <a:xfrm>
                    <a:off x="4481" y="4679101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IMPRESIÓN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2" name="CuadroTexto 20">
                    <a:extLst>
                      <a:ext uri="{FF2B5EF4-FFF2-40B4-BE49-F238E27FC236}">
                        <a16:creationId xmlns:a16="http://schemas.microsoft.com/office/drawing/2014/main" id="{C5561E84-D5BF-49D3-8F67-D301951D7518}"/>
                      </a:ext>
                    </a:extLst>
                  </xdr:cNvPr>
                  <xdr:cNvSpPr txBox="1"/>
                </xdr:nvSpPr>
                <xdr:spPr>
                  <a:xfrm>
                    <a:off x="4481" y="5441102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BARNIZADO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3" name="CuadroTexto 21">
                    <a:extLst>
                      <a:ext uri="{FF2B5EF4-FFF2-40B4-BE49-F238E27FC236}">
                        <a16:creationId xmlns:a16="http://schemas.microsoft.com/office/drawing/2014/main" id="{6AAC4D2E-A9DC-46F8-BBE2-588279DDDC7F}"/>
                      </a:ext>
                    </a:extLst>
                  </xdr:cNvPr>
                  <xdr:cNvSpPr txBox="1"/>
                </xdr:nvSpPr>
                <xdr:spPr>
                  <a:xfrm>
                    <a:off x="1476444" y="1524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ENERGÍA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ELÉCTRICA		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4" name="CuadroTexto 22">
                    <a:extLst>
                      <a:ext uri="{FF2B5EF4-FFF2-40B4-BE49-F238E27FC236}">
                        <a16:creationId xmlns:a16="http://schemas.microsoft.com/office/drawing/2014/main" id="{4E986610-9D3D-4605-9369-67C2C7C4B64F}"/>
                      </a:ext>
                    </a:extLst>
                  </xdr:cNvPr>
                  <xdr:cNvSpPr txBox="1"/>
                </xdr:nvSpPr>
                <xdr:spPr>
                  <a:xfrm>
                    <a:off x="1485970" y="7620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ENERGÍA</a:t>
                    </a:r>
                    <a:r>
                      <a:rPr lang="es-MX" sz="900" baseline="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ELÉCTRICA</a:t>
                    </a:r>
                    <a:endParaRPr lang="es-MX" sz="9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5" name="CuadroTexto 23">
                    <a:extLst>
                      <a:ext uri="{FF2B5EF4-FFF2-40B4-BE49-F238E27FC236}">
                        <a16:creationId xmlns:a16="http://schemas.microsoft.com/office/drawing/2014/main" id="{2C9AE5FC-D3D5-46B9-A49B-12101C30F6AA}"/>
                      </a:ext>
                    </a:extLst>
                  </xdr:cNvPr>
                  <xdr:cNvSpPr txBox="1"/>
                </xdr:nvSpPr>
                <xdr:spPr>
                  <a:xfrm>
                    <a:off x="1485969" y="2286002"/>
                    <a:ext cx="1242731" cy="507538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GAS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PROPANO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6" name="CuadroTexto 24">
                    <a:extLst>
                      <a:ext uri="{FF2B5EF4-FFF2-40B4-BE49-F238E27FC236}">
                        <a16:creationId xmlns:a16="http://schemas.microsoft.com/office/drawing/2014/main" id="{3C329E61-2948-4297-908C-E4558ABA04AE}"/>
                      </a:ext>
                    </a:extLst>
                  </xdr:cNvPr>
                  <xdr:cNvSpPr txBox="1"/>
                </xdr:nvSpPr>
                <xdr:spPr>
                  <a:xfrm>
                    <a:off x="1485967" y="3929136"/>
                    <a:ext cx="1242731" cy="60149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ENÉRGÍA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ELÉCTRICA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7" name="CuadroTexto 25">
                    <a:extLst>
                      <a:ext uri="{FF2B5EF4-FFF2-40B4-BE49-F238E27FC236}">
                        <a16:creationId xmlns:a16="http://schemas.microsoft.com/office/drawing/2014/main" id="{7D3E3659-4DE4-43C0-B1F5-3930998B664F}"/>
                      </a:ext>
                    </a:extLst>
                  </xdr:cNvPr>
                  <xdr:cNvSpPr txBox="1"/>
                </xdr:nvSpPr>
                <xdr:spPr>
                  <a:xfrm>
                    <a:off x="1485967" y="4679101"/>
                    <a:ext cx="1242731" cy="597586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ENERGÍA ELÉCTRICA</a:t>
                    </a:r>
                  </a:p>
                </xdr:txBody>
              </xdr:sp>
              <xdr:sp macro="" textlink="">
                <xdr:nvSpPr>
                  <xdr:cNvPr id="98" name="CuadroTexto 26">
                    <a:extLst>
                      <a:ext uri="{FF2B5EF4-FFF2-40B4-BE49-F238E27FC236}">
                        <a16:creationId xmlns:a16="http://schemas.microsoft.com/office/drawing/2014/main" id="{F19D4FF7-195D-4C90-8FFA-6475940419D6}"/>
                      </a:ext>
                    </a:extLst>
                  </xdr:cNvPr>
                  <xdr:cNvSpPr txBox="1"/>
                </xdr:nvSpPr>
                <xdr:spPr>
                  <a:xfrm>
                    <a:off x="1485967" y="5441102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ENERGÍA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ELÉCTRICA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99" name="CuadroTexto 27">
                    <a:extLst>
                      <a:ext uri="{FF2B5EF4-FFF2-40B4-BE49-F238E27FC236}">
                        <a16:creationId xmlns:a16="http://schemas.microsoft.com/office/drawing/2014/main" id="{3E4C1675-51F5-4408-91CB-44B84848A424}"/>
                      </a:ext>
                    </a:extLst>
                  </xdr:cNvPr>
                  <xdr:cNvSpPr txBox="1"/>
                </xdr:nvSpPr>
                <xdr:spPr>
                  <a:xfrm>
                    <a:off x="2913527" y="3917102"/>
                    <a:ext cx="1242732" cy="671851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7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Rebobinado</a:t>
                    </a:r>
                    <a:r>
                      <a:rPr lang="es-ES_tradnl" sz="7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del material en rollos, conversión a dimensiones y refinación</a:t>
                    </a:r>
                    <a:endParaRPr lang="es-MX" sz="10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100" name="CuadroTexto 28">
                    <a:extLst>
                      <a:ext uri="{FF2B5EF4-FFF2-40B4-BE49-F238E27FC236}">
                        <a16:creationId xmlns:a16="http://schemas.microsoft.com/office/drawing/2014/main" id="{C1423ECE-3C79-48D8-A259-2657CDF3AE36}"/>
                      </a:ext>
                    </a:extLst>
                  </xdr:cNvPr>
                  <xdr:cNvSpPr txBox="1"/>
                </xdr:nvSpPr>
                <xdr:spPr>
                  <a:xfrm>
                    <a:off x="2913527" y="4679100"/>
                    <a:ext cx="1242732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11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Impresión</a:t>
                    </a:r>
                    <a:r>
                      <a:rPr lang="es-MX" sz="1100" baseline="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del tiraje	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101" name="CuadroTexto 29">
                    <a:extLst>
                      <a:ext uri="{FF2B5EF4-FFF2-40B4-BE49-F238E27FC236}">
                        <a16:creationId xmlns:a16="http://schemas.microsoft.com/office/drawing/2014/main" id="{0CBB8AAF-DC77-44D1-8265-1E63119EC1DD}"/>
                      </a:ext>
                    </a:extLst>
                  </xdr:cNvPr>
                  <xdr:cNvSpPr txBox="1"/>
                </xdr:nvSpPr>
                <xdr:spPr>
                  <a:xfrm>
                    <a:off x="2913527" y="5441102"/>
                    <a:ext cx="1242732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Barnizado</a:t>
                    </a:r>
                    <a:r>
                      <a:rPr lang="es-ES_tradnl" sz="900" baseline="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del tiraje</a:t>
                    </a:r>
                    <a:r>
                      <a:rPr lang="es-ES_tradnl" sz="900">
                        <a:solidFill>
                          <a:srgbClr val="000000"/>
                        </a:solidFill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</a:t>
                    </a:r>
                    <a:endPara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102" name="CuadroTexto 30">
                    <a:extLst>
                      <a:ext uri="{FF2B5EF4-FFF2-40B4-BE49-F238E27FC236}">
                        <a16:creationId xmlns:a16="http://schemas.microsoft.com/office/drawing/2014/main" id="{62901703-BBF4-4CC9-9115-8DD50217E5A4}"/>
                      </a:ext>
                    </a:extLst>
                  </xdr:cNvPr>
                  <xdr:cNvSpPr txBox="1"/>
                </xdr:nvSpPr>
                <xdr:spPr>
                  <a:xfrm>
                    <a:off x="4370292" y="3917102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Materia</a:t>
                    </a:r>
                    <a:r>
                      <a:rPr lang="es-MX" sz="900" baseline="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 prima</a:t>
                    </a:r>
                    <a:endParaRPr lang="es-MX" sz="9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endParaRPr>
                  </a:p>
                </xdr:txBody>
              </xdr:sp>
              <xdr:sp macro="" textlink="">
                <xdr:nvSpPr>
                  <xdr:cNvPr id="103" name="CuadroTexto 31">
                    <a:extLst>
                      <a:ext uri="{FF2B5EF4-FFF2-40B4-BE49-F238E27FC236}">
                        <a16:creationId xmlns:a16="http://schemas.microsoft.com/office/drawing/2014/main" id="{80A922BA-C15E-4389-A2C6-DE3AFBD537F2}"/>
                      </a:ext>
                    </a:extLst>
                  </xdr:cNvPr>
                  <xdr:cNvSpPr txBox="1"/>
                </xdr:nvSpPr>
                <xdr:spPr>
                  <a:xfrm>
                    <a:off x="4370292" y="4679100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Materia prima</a:t>
                    </a:r>
                  </a:p>
                </xdr:txBody>
              </xdr:sp>
              <xdr:sp macro="" textlink="">
                <xdr:nvSpPr>
                  <xdr:cNvPr id="104" name="CuadroTexto 32">
                    <a:extLst>
                      <a:ext uri="{FF2B5EF4-FFF2-40B4-BE49-F238E27FC236}">
                        <a16:creationId xmlns:a16="http://schemas.microsoft.com/office/drawing/2014/main" id="{F41A5345-17A9-462E-B094-D582DF6DA0C1}"/>
                      </a:ext>
                    </a:extLst>
                  </xdr:cNvPr>
                  <xdr:cNvSpPr txBox="1"/>
                </xdr:nvSpPr>
                <xdr:spPr>
                  <a:xfrm>
                    <a:off x="4370292" y="5441102"/>
                    <a:ext cx="1242731" cy="45720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/>
                  <a:lstStyle/>
                  <a:p>
                    <a:pPr algn="ctr">
                      <a:spcAft>
                        <a:spcPts val="0"/>
                      </a:spcAft>
                    </a:pPr>
                    <a:r>
                      <a:rPr lang="es-MX" sz="900">
                        <a:effectLst/>
                        <a:latin typeface="Trebuchet MS" panose="020B0603020202020204" pitchFamily="34" charset="0"/>
                        <a:ea typeface="Times New Roman" panose="02020603050405020304" pitchFamily="18" charset="0"/>
                        <a:cs typeface="Arial" panose="020B0604020202020204" pitchFamily="34" charset="0"/>
                      </a:rPr>
                      <a:t>Materia prima</a:t>
                    </a:r>
                  </a:p>
                </xdr:txBody>
              </xdr:sp>
              <xdr:sp macro="" textlink="">
                <xdr:nvSpPr>
                  <xdr:cNvPr id="105" name="Flecha: hacia abajo 104">
                    <a:extLst>
                      <a:ext uri="{FF2B5EF4-FFF2-40B4-BE49-F238E27FC236}">
                        <a16:creationId xmlns:a16="http://schemas.microsoft.com/office/drawing/2014/main" id="{55D3FB5E-D85C-409B-A91D-0ADAEB520CEC}"/>
                      </a:ext>
                    </a:extLst>
                  </xdr:cNvPr>
                  <xdr:cNvSpPr/>
                </xdr:nvSpPr>
                <xdr:spPr>
                  <a:xfrm>
                    <a:off x="523245" y="536291"/>
                    <a:ext cx="190500" cy="171451"/>
                  </a:xfrm>
                  <a:prstGeom prst="down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06" name="Flecha: hacia abajo 105">
                    <a:extLst>
                      <a:ext uri="{FF2B5EF4-FFF2-40B4-BE49-F238E27FC236}">
                        <a16:creationId xmlns:a16="http://schemas.microsoft.com/office/drawing/2014/main" id="{08C4CDE6-55F4-454F-AF59-4876974D7434}"/>
                      </a:ext>
                    </a:extLst>
                  </xdr:cNvPr>
                  <xdr:cNvSpPr/>
                </xdr:nvSpPr>
                <xdr:spPr>
                  <a:xfrm>
                    <a:off x="513720" y="1298291"/>
                    <a:ext cx="190500" cy="171451"/>
                  </a:xfrm>
                  <a:prstGeom prst="down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07" name="Flecha: hacia abajo 106">
                    <a:extLst>
                      <a:ext uri="{FF2B5EF4-FFF2-40B4-BE49-F238E27FC236}">
                        <a16:creationId xmlns:a16="http://schemas.microsoft.com/office/drawing/2014/main" id="{41E0EA23-E5AA-4A4E-A922-7DD31BC6EB1E}"/>
                      </a:ext>
                    </a:extLst>
                  </xdr:cNvPr>
                  <xdr:cNvSpPr/>
                </xdr:nvSpPr>
                <xdr:spPr>
                  <a:xfrm>
                    <a:off x="513720" y="2060291"/>
                    <a:ext cx="190500" cy="171451"/>
                  </a:xfrm>
                  <a:prstGeom prst="down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08" name="Flecha: hacia abajo 107">
                    <a:extLst>
                      <a:ext uri="{FF2B5EF4-FFF2-40B4-BE49-F238E27FC236}">
                        <a16:creationId xmlns:a16="http://schemas.microsoft.com/office/drawing/2014/main" id="{5D6E3A5D-B782-43CC-B20C-414F6D666D94}"/>
                      </a:ext>
                    </a:extLst>
                  </xdr:cNvPr>
                  <xdr:cNvSpPr/>
                </xdr:nvSpPr>
                <xdr:spPr>
                  <a:xfrm>
                    <a:off x="513720" y="2841341"/>
                    <a:ext cx="190500" cy="171451"/>
                  </a:xfrm>
                  <a:prstGeom prst="down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09" name="Flecha: hacia abajo 108">
                    <a:extLst>
                      <a:ext uri="{FF2B5EF4-FFF2-40B4-BE49-F238E27FC236}">
                        <a16:creationId xmlns:a16="http://schemas.microsoft.com/office/drawing/2014/main" id="{FE00D160-9EE7-4B03-BDE2-D84E2539FC26}"/>
                      </a:ext>
                    </a:extLst>
                  </xdr:cNvPr>
                  <xdr:cNvSpPr/>
                </xdr:nvSpPr>
                <xdr:spPr>
                  <a:xfrm>
                    <a:off x="513720" y="4443869"/>
                    <a:ext cx="190500" cy="171451"/>
                  </a:xfrm>
                  <a:prstGeom prst="down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0" name="Flecha: hacia abajo 109">
                    <a:extLst>
                      <a:ext uri="{FF2B5EF4-FFF2-40B4-BE49-F238E27FC236}">
                        <a16:creationId xmlns:a16="http://schemas.microsoft.com/office/drawing/2014/main" id="{5908E7B5-BCF4-452E-84E0-C57076AD1B81}"/>
                      </a:ext>
                    </a:extLst>
                  </xdr:cNvPr>
                  <xdr:cNvSpPr/>
                </xdr:nvSpPr>
                <xdr:spPr>
                  <a:xfrm>
                    <a:off x="513720" y="5224917"/>
                    <a:ext cx="190500" cy="171451"/>
                  </a:xfrm>
                  <a:prstGeom prst="down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1" name="Flecha: hacia abajo 110">
                    <a:extLst>
                      <a:ext uri="{FF2B5EF4-FFF2-40B4-BE49-F238E27FC236}">
                        <a16:creationId xmlns:a16="http://schemas.microsoft.com/office/drawing/2014/main" id="{E4D35CAF-F37F-431D-B063-D13832C032E9}"/>
                      </a:ext>
                    </a:extLst>
                  </xdr:cNvPr>
                  <xdr:cNvSpPr/>
                </xdr:nvSpPr>
                <xdr:spPr>
                  <a:xfrm rot="16200000">
                    <a:off x="1271305" y="142875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2" name="Flecha: hacia abajo 111">
                    <a:extLst>
                      <a:ext uri="{FF2B5EF4-FFF2-40B4-BE49-F238E27FC236}">
                        <a16:creationId xmlns:a16="http://schemas.microsoft.com/office/drawing/2014/main" id="{D718685B-9589-4F34-AF70-F38C624A4617}"/>
                      </a:ext>
                    </a:extLst>
                  </xdr:cNvPr>
                  <xdr:cNvSpPr/>
                </xdr:nvSpPr>
                <xdr:spPr>
                  <a:xfrm rot="16200000">
                    <a:off x="4175310" y="142875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3" name="Flecha: hacia abajo 112">
                    <a:extLst>
                      <a:ext uri="{FF2B5EF4-FFF2-40B4-BE49-F238E27FC236}">
                        <a16:creationId xmlns:a16="http://schemas.microsoft.com/office/drawing/2014/main" id="{7EACD75C-C8E1-4EBB-97DE-94628AE42193}"/>
                      </a:ext>
                    </a:extLst>
                  </xdr:cNvPr>
                  <xdr:cNvSpPr/>
                </xdr:nvSpPr>
                <xdr:spPr>
                  <a:xfrm rot="16200000">
                    <a:off x="1271305" y="89535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4" name="Flecha: hacia abajo 113">
                    <a:extLst>
                      <a:ext uri="{FF2B5EF4-FFF2-40B4-BE49-F238E27FC236}">
                        <a16:creationId xmlns:a16="http://schemas.microsoft.com/office/drawing/2014/main" id="{FFC9A741-B944-4E5C-BA3A-CA587BE03875}"/>
                      </a:ext>
                    </a:extLst>
                  </xdr:cNvPr>
                  <xdr:cNvSpPr/>
                </xdr:nvSpPr>
                <xdr:spPr>
                  <a:xfrm rot="16200000">
                    <a:off x="2718545" y="89535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5" name="Flecha: hacia abajo 114">
                    <a:extLst>
                      <a:ext uri="{FF2B5EF4-FFF2-40B4-BE49-F238E27FC236}">
                        <a16:creationId xmlns:a16="http://schemas.microsoft.com/office/drawing/2014/main" id="{E65E9670-CA8F-4713-A40E-93FDFEF8D7D8}"/>
                      </a:ext>
                    </a:extLst>
                  </xdr:cNvPr>
                  <xdr:cNvSpPr/>
                </xdr:nvSpPr>
                <xdr:spPr>
                  <a:xfrm rot="16200000">
                    <a:off x="4175310" y="89535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6" name="Flecha: hacia abajo 115">
                    <a:extLst>
                      <a:ext uri="{FF2B5EF4-FFF2-40B4-BE49-F238E27FC236}">
                        <a16:creationId xmlns:a16="http://schemas.microsoft.com/office/drawing/2014/main" id="{AC2DDE1D-5075-4591-9D4B-A4DF98D05F01}"/>
                      </a:ext>
                    </a:extLst>
                  </xdr:cNvPr>
                  <xdr:cNvSpPr/>
                </xdr:nvSpPr>
                <xdr:spPr>
                  <a:xfrm rot="16200000">
                    <a:off x="1271305" y="163830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7" name="Flecha: hacia abajo 116">
                    <a:extLst>
                      <a:ext uri="{FF2B5EF4-FFF2-40B4-BE49-F238E27FC236}">
                        <a16:creationId xmlns:a16="http://schemas.microsoft.com/office/drawing/2014/main" id="{691AFB02-0CF3-4CBD-B370-D36F00C0350C}"/>
                      </a:ext>
                    </a:extLst>
                  </xdr:cNvPr>
                  <xdr:cNvSpPr/>
                </xdr:nvSpPr>
                <xdr:spPr>
                  <a:xfrm rot="16200000">
                    <a:off x="2718545" y="163830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8" name="Flecha: hacia abajo 117">
                    <a:extLst>
                      <a:ext uri="{FF2B5EF4-FFF2-40B4-BE49-F238E27FC236}">
                        <a16:creationId xmlns:a16="http://schemas.microsoft.com/office/drawing/2014/main" id="{A2C38AE1-37DF-44FE-8484-1295297E5223}"/>
                      </a:ext>
                    </a:extLst>
                  </xdr:cNvPr>
                  <xdr:cNvSpPr/>
                </xdr:nvSpPr>
                <xdr:spPr>
                  <a:xfrm rot="16200000">
                    <a:off x="4175310" y="163830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19" name="Flecha: hacia abajo 118">
                    <a:extLst>
                      <a:ext uri="{FF2B5EF4-FFF2-40B4-BE49-F238E27FC236}">
                        <a16:creationId xmlns:a16="http://schemas.microsoft.com/office/drawing/2014/main" id="{7ABF38F2-299B-4CD3-8C6D-7481249AFF89}"/>
                      </a:ext>
                    </a:extLst>
                  </xdr:cNvPr>
                  <xdr:cNvSpPr/>
                </xdr:nvSpPr>
                <xdr:spPr>
                  <a:xfrm rot="16200000">
                    <a:off x="1271305" y="241935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0" name="Flecha: hacia abajo 119">
                    <a:extLst>
                      <a:ext uri="{FF2B5EF4-FFF2-40B4-BE49-F238E27FC236}">
                        <a16:creationId xmlns:a16="http://schemas.microsoft.com/office/drawing/2014/main" id="{915FC574-AFED-4817-A2F6-E4917D723054}"/>
                      </a:ext>
                    </a:extLst>
                  </xdr:cNvPr>
                  <xdr:cNvSpPr/>
                </xdr:nvSpPr>
                <xdr:spPr>
                  <a:xfrm rot="16200000">
                    <a:off x="2718545" y="241935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1" name="Flecha: hacia abajo 120">
                    <a:extLst>
                      <a:ext uri="{FF2B5EF4-FFF2-40B4-BE49-F238E27FC236}">
                        <a16:creationId xmlns:a16="http://schemas.microsoft.com/office/drawing/2014/main" id="{30268B28-1B4B-45A8-BD02-44235010D5A5}"/>
                      </a:ext>
                    </a:extLst>
                  </xdr:cNvPr>
                  <xdr:cNvSpPr/>
                </xdr:nvSpPr>
                <xdr:spPr>
                  <a:xfrm rot="16200000">
                    <a:off x="4175310" y="2419350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2" name="Flecha: hacia abajo 121">
                    <a:extLst>
                      <a:ext uri="{FF2B5EF4-FFF2-40B4-BE49-F238E27FC236}">
                        <a16:creationId xmlns:a16="http://schemas.microsoft.com/office/drawing/2014/main" id="{28298B80-39E9-43BD-8DBD-F482EBBF81E4}"/>
                      </a:ext>
                    </a:extLst>
                  </xdr:cNvPr>
                  <xdr:cNvSpPr/>
                </xdr:nvSpPr>
                <xdr:spPr>
                  <a:xfrm rot="16200000">
                    <a:off x="1271305" y="4050451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3" name="Flecha: hacia abajo 122">
                    <a:extLst>
                      <a:ext uri="{FF2B5EF4-FFF2-40B4-BE49-F238E27FC236}">
                        <a16:creationId xmlns:a16="http://schemas.microsoft.com/office/drawing/2014/main" id="{897A126B-53B7-48BA-BA02-7400A3B562FE}"/>
                      </a:ext>
                    </a:extLst>
                  </xdr:cNvPr>
                  <xdr:cNvSpPr/>
                </xdr:nvSpPr>
                <xdr:spPr>
                  <a:xfrm rot="16200000">
                    <a:off x="2718546" y="4050451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4" name="Flecha: hacia abajo 123">
                    <a:extLst>
                      <a:ext uri="{FF2B5EF4-FFF2-40B4-BE49-F238E27FC236}">
                        <a16:creationId xmlns:a16="http://schemas.microsoft.com/office/drawing/2014/main" id="{C53EEEBF-AEB2-4587-9CC9-79BF3378D45B}"/>
                      </a:ext>
                    </a:extLst>
                  </xdr:cNvPr>
                  <xdr:cNvSpPr/>
                </xdr:nvSpPr>
                <xdr:spPr>
                  <a:xfrm rot="16200000">
                    <a:off x="4175311" y="4050451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5" name="Flecha: hacia abajo 124">
                    <a:extLst>
                      <a:ext uri="{FF2B5EF4-FFF2-40B4-BE49-F238E27FC236}">
                        <a16:creationId xmlns:a16="http://schemas.microsoft.com/office/drawing/2014/main" id="{AF222E0B-34B0-487F-B278-BD8095159777}"/>
                      </a:ext>
                    </a:extLst>
                  </xdr:cNvPr>
                  <xdr:cNvSpPr/>
                </xdr:nvSpPr>
                <xdr:spPr>
                  <a:xfrm rot="16200000">
                    <a:off x="1271305" y="4812451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6" name="Flecha: hacia abajo 125">
                    <a:extLst>
                      <a:ext uri="{FF2B5EF4-FFF2-40B4-BE49-F238E27FC236}">
                        <a16:creationId xmlns:a16="http://schemas.microsoft.com/office/drawing/2014/main" id="{9F778555-E9E3-45D7-AB23-1507C0B535F2}"/>
                      </a:ext>
                    </a:extLst>
                  </xdr:cNvPr>
                  <xdr:cNvSpPr/>
                </xdr:nvSpPr>
                <xdr:spPr>
                  <a:xfrm rot="16200000">
                    <a:off x="2718546" y="4812451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7" name="Flecha: hacia abajo 126">
                    <a:extLst>
                      <a:ext uri="{FF2B5EF4-FFF2-40B4-BE49-F238E27FC236}">
                        <a16:creationId xmlns:a16="http://schemas.microsoft.com/office/drawing/2014/main" id="{15AF1194-1DCB-472D-9418-2179E419A402}"/>
                      </a:ext>
                    </a:extLst>
                  </xdr:cNvPr>
                  <xdr:cNvSpPr/>
                </xdr:nvSpPr>
                <xdr:spPr>
                  <a:xfrm rot="16200000">
                    <a:off x="4175311" y="4812451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8" name="Flecha: hacia abajo 127">
                    <a:extLst>
                      <a:ext uri="{FF2B5EF4-FFF2-40B4-BE49-F238E27FC236}">
                        <a16:creationId xmlns:a16="http://schemas.microsoft.com/office/drawing/2014/main" id="{C0D676DC-371A-4F28-B18C-16364628785B}"/>
                      </a:ext>
                    </a:extLst>
                  </xdr:cNvPr>
                  <xdr:cNvSpPr/>
                </xdr:nvSpPr>
                <xdr:spPr>
                  <a:xfrm rot="16200000">
                    <a:off x="1261781" y="5564927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29" name="Flecha: hacia abajo 128">
                    <a:extLst>
                      <a:ext uri="{FF2B5EF4-FFF2-40B4-BE49-F238E27FC236}">
                        <a16:creationId xmlns:a16="http://schemas.microsoft.com/office/drawing/2014/main" id="{AC337842-528F-4A26-975C-331262000CD9}"/>
                      </a:ext>
                    </a:extLst>
                  </xdr:cNvPr>
                  <xdr:cNvSpPr/>
                </xdr:nvSpPr>
                <xdr:spPr>
                  <a:xfrm rot="16200000">
                    <a:off x="2709020" y="5564927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  <xdr:sp macro="" textlink="">
                <xdr:nvSpPr>
                  <xdr:cNvPr id="130" name="Flecha: hacia abajo 129">
                    <a:extLst>
                      <a:ext uri="{FF2B5EF4-FFF2-40B4-BE49-F238E27FC236}">
                        <a16:creationId xmlns:a16="http://schemas.microsoft.com/office/drawing/2014/main" id="{D5CE0E88-F050-40AB-B852-EE236414ECBB}"/>
                      </a:ext>
                    </a:extLst>
                  </xdr:cNvPr>
                  <xdr:cNvSpPr/>
                </xdr:nvSpPr>
                <xdr:spPr>
                  <a:xfrm rot="16200000">
                    <a:off x="4165785" y="5564927"/>
                    <a:ext cx="190500" cy="171450"/>
                  </a:xfrm>
                  <a:prstGeom prst="downArrow">
                    <a:avLst/>
                  </a:prstGeom>
                </xdr:spPr>
                <xdr:style>
                  <a:lnRef idx="2">
                    <a:schemeClr val="accent2">
                      <a:shade val="50000"/>
                    </a:schemeClr>
                  </a:lnRef>
                  <a:fillRef idx="1">
                    <a:schemeClr val="accent2"/>
                  </a:fillRef>
                  <a:effectRef idx="0">
                    <a:schemeClr val="accent2"/>
                  </a:effectRef>
                  <a:fontRef idx="minor">
                    <a:schemeClr val="lt1"/>
                  </a:fontRef>
                </xdr:style>
                <xdr:txBody>
                  <a:bodyPr rot="0" spcFirstLastPara="0" vert="horz" wrap="square" lIns="91440" tIns="45720" rIns="91440" bIns="45720" numCol="1" spcCol="0" rtlCol="0" fromWordArt="0" anchor="t" anchorCtr="0" forceAA="0" compatLnSpc="1">
                    <a:prstTxWarp prst="textNoShape">
                      <a:avLst/>
                    </a:prstTxWarp>
                    <a:noAutofit/>
                  </a:bodyPr>
                  <a:lstStyle/>
                  <a:p>
                    <a:endParaRPr lang="es-MX"/>
                  </a:p>
                </xdr:txBody>
              </xdr:sp>
            </xdr:grpSp>
            <xdr:sp macro="" textlink="">
              <xdr:nvSpPr>
                <xdr:cNvPr id="69" name="CuadroTexto 18">
                  <a:extLst>
                    <a:ext uri="{FF2B5EF4-FFF2-40B4-BE49-F238E27FC236}">
                      <a16:creationId xmlns:a16="http://schemas.microsoft.com/office/drawing/2014/main" id="{C571E734-E2ED-4644-AE37-62346146379C}"/>
                    </a:ext>
                  </a:extLst>
                </xdr:cNvPr>
                <xdr:cNvSpPr txBox="1"/>
              </xdr:nvSpPr>
              <xdr:spPr>
                <a:xfrm>
                  <a:off x="0" y="2372018"/>
                  <a:ext cx="1242673" cy="350751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spcAft>
                      <a:spcPts val="0"/>
                    </a:spcAft>
                  </a:pPr>
                  <a:r>
                    <a:rPr lang="es-MX" sz="9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FOTOLITO</a:t>
                  </a:r>
                </a:p>
              </xdr:txBody>
            </xdr:sp>
            <xdr:sp macro="" textlink="">
              <xdr:nvSpPr>
                <xdr:cNvPr id="70" name="CuadroTexto 24">
                  <a:extLst>
                    <a:ext uri="{FF2B5EF4-FFF2-40B4-BE49-F238E27FC236}">
                      <a16:creationId xmlns:a16="http://schemas.microsoft.com/office/drawing/2014/main" id="{8EA7F93F-522E-44EB-B997-9454760290E1}"/>
                    </a:ext>
                  </a:extLst>
                </xdr:cNvPr>
                <xdr:cNvSpPr txBox="1"/>
              </xdr:nvSpPr>
              <xdr:spPr>
                <a:xfrm>
                  <a:off x="1476375" y="2390775"/>
                  <a:ext cx="1249477" cy="461446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spcAft>
                      <a:spcPts val="0"/>
                    </a:spcAft>
                  </a:pPr>
                  <a:r>
                    <a:rPr lang="es-ES_tradnl" sz="900">
                      <a:solidFill>
                        <a:srgbClr val="000000"/>
                      </a:solidFill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ENERGÍA</a:t>
                  </a:r>
                  <a:r>
                    <a:rPr lang="es-ES_tradnl" sz="900" baseline="0">
                      <a:solidFill>
                        <a:srgbClr val="000000"/>
                      </a:solidFill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 ELÉCTRICA</a:t>
                  </a:r>
                  <a:endParaRPr lang="es-MX" sz="11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endParaRPr>
                </a:p>
              </xdr:txBody>
            </xdr:sp>
            <xdr:sp macro="" textlink="">
              <xdr:nvSpPr>
                <xdr:cNvPr id="71" name="CuadroTexto 27">
                  <a:extLst>
                    <a:ext uri="{FF2B5EF4-FFF2-40B4-BE49-F238E27FC236}">
                      <a16:creationId xmlns:a16="http://schemas.microsoft.com/office/drawing/2014/main" id="{C0AE7B05-53DF-41E3-8DCA-BEE80E66EAE5}"/>
                    </a:ext>
                  </a:extLst>
                </xdr:cNvPr>
                <xdr:cNvSpPr txBox="1"/>
              </xdr:nvSpPr>
              <xdr:spPr>
                <a:xfrm>
                  <a:off x="2935642" y="2209890"/>
                  <a:ext cx="1246756" cy="717496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spcAft>
                      <a:spcPts val="0"/>
                    </a:spcAft>
                  </a:pPr>
                  <a:r>
                    <a:rPr lang="es-ES_tradnl" sz="8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Revisión</a:t>
                  </a:r>
                  <a:r>
                    <a:rPr lang="es-ES_tradnl" sz="800" baseline="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 de planchas, fotopolímeros, planos de impresión, barniz, troqueles</a:t>
                  </a:r>
                  <a:r>
                    <a:rPr lang="es-ES_tradnl" sz="8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 </a:t>
                  </a:r>
                  <a:endParaRPr lang="es-MX" sz="105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endParaRPr>
                </a:p>
              </xdr:txBody>
            </xdr:sp>
            <xdr:sp macro="" textlink="">
              <xdr:nvSpPr>
                <xdr:cNvPr id="72" name="CuadroTexto 30">
                  <a:extLst>
                    <a:ext uri="{FF2B5EF4-FFF2-40B4-BE49-F238E27FC236}">
                      <a16:creationId xmlns:a16="http://schemas.microsoft.com/office/drawing/2014/main" id="{705C258C-3406-400D-A9A4-2D62E7C79A48}"/>
                    </a:ext>
                  </a:extLst>
                </xdr:cNvPr>
                <xdr:cNvSpPr txBox="1"/>
              </xdr:nvSpPr>
              <xdr:spPr>
                <a:xfrm>
                  <a:off x="4371451" y="2381543"/>
                  <a:ext cx="1249476" cy="350751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spcAft>
                      <a:spcPts val="0"/>
                    </a:spcAft>
                  </a:pPr>
                  <a:r>
                    <a:rPr lang="es-MX" sz="1100">
                      <a:effectLst/>
                      <a:latin typeface="Trebuchet MS" panose="020B0603020202020204" pitchFamily="34" charset="0"/>
                      <a:ea typeface="Times New Roman" panose="02020603050405020304" pitchFamily="18" charset="0"/>
                      <a:cs typeface="Arial" panose="020B0604020202020204" pitchFamily="34" charset="0"/>
                    </a:rPr>
                    <a:t>Planchas</a:t>
                  </a:r>
                </a:p>
              </xdr:txBody>
            </xdr:sp>
            <xdr:sp macro="" textlink="">
              <xdr:nvSpPr>
                <xdr:cNvPr id="73" name="Flecha: hacia abajo 72">
                  <a:extLst>
                    <a:ext uri="{FF2B5EF4-FFF2-40B4-BE49-F238E27FC236}">
                      <a16:creationId xmlns:a16="http://schemas.microsoft.com/office/drawing/2014/main" id="{6FFDCDD5-A7C5-4912-8401-7E1CB3ADA8C5}"/>
                    </a:ext>
                  </a:extLst>
                </xdr:cNvPr>
                <xdr:cNvSpPr/>
              </xdr:nvSpPr>
              <xdr:spPr>
                <a:xfrm rot="16200000">
                  <a:off x="1271247" y="2476538"/>
                  <a:ext cx="171442" cy="146146"/>
                </a:xfrm>
                <a:prstGeom prst="downArrow">
                  <a:avLst/>
                </a:prstGeom>
              </xdr:spPr>
              <xdr:style>
                <a:lnRef idx="2">
                  <a:schemeClr val="accent2">
                    <a:shade val="50000"/>
                  </a:schemeClr>
                </a:lnRef>
                <a:fillRef idx="1">
                  <a:schemeClr val="accent2"/>
                </a:fillRef>
                <a:effectRef idx="0">
                  <a:schemeClr val="accent2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es-MX"/>
                </a:p>
              </xdr:txBody>
            </xdr:sp>
            <xdr:sp macro="" textlink="">
              <xdr:nvSpPr>
                <xdr:cNvPr id="74" name="Flecha: hacia abajo 73">
                  <a:extLst>
                    <a:ext uri="{FF2B5EF4-FFF2-40B4-BE49-F238E27FC236}">
                      <a16:creationId xmlns:a16="http://schemas.microsoft.com/office/drawing/2014/main" id="{617BA2FF-687B-4837-8A35-13B151BE161C}"/>
                    </a:ext>
                  </a:extLst>
                </xdr:cNvPr>
                <xdr:cNvSpPr/>
              </xdr:nvSpPr>
              <xdr:spPr>
                <a:xfrm rot="16200000">
                  <a:off x="2725225" y="2476538"/>
                  <a:ext cx="171442" cy="146146"/>
                </a:xfrm>
                <a:prstGeom prst="downArrow">
                  <a:avLst/>
                </a:prstGeom>
              </xdr:spPr>
              <xdr:style>
                <a:lnRef idx="2">
                  <a:schemeClr val="accent2">
                    <a:shade val="50000"/>
                  </a:schemeClr>
                </a:lnRef>
                <a:fillRef idx="1">
                  <a:schemeClr val="accent2"/>
                </a:fillRef>
                <a:effectRef idx="0">
                  <a:schemeClr val="accent2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es-MX"/>
                </a:p>
              </xdr:txBody>
            </xdr:sp>
            <xdr:sp macro="" textlink="">
              <xdr:nvSpPr>
                <xdr:cNvPr id="75" name="Flecha: hacia abajo 74">
                  <a:extLst>
                    <a:ext uri="{FF2B5EF4-FFF2-40B4-BE49-F238E27FC236}">
                      <a16:creationId xmlns:a16="http://schemas.microsoft.com/office/drawing/2014/main" id="{F63C4F40-EE37-4FB7-A623-C2EC7AE0CA35}"/>
                    </a:ext>
                  </a:extLst>
                </xdr:cNvPr>
                <xdr:cNvSpPr/>
              </xdr:nvSpPr>
              <xdr:spPr>
                <a:xfrm rot="16200000">
                  <a:off x="4186004" y="2476538"/>
                  <a:ext cx="171442" cy="146146"/>
                </a:xfrm>
                <a:prstGeom prst="downArrow">
                  <a:avLst/>
                </a:prstGeom>
              </xdr:spPr>
              <xdr:style>
                <a:lnRef idx="2">
                  <a:schemeClr val="accent2">
                    <a:shade val="50000"/>
                  </a:schemeClr>
                </a:lnRef>
                <a:fillRef idx="1">
                  <a:schemeClr val="accent2"/>
                </a:fillRef>
                <a:effectRef idx="0">
                  <a:schemeClr val="accent2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es-MX"/>
                </a:p>
              </xdr:txBody>
            </xdr:sp>
            <xdr:sp macro="" textlink="">
              <xdr:nvSpPr>
                <xdr:cNvPr id="76" name="Flecha: hacia abajo 75">
                  <a:extLst>
                    <a:ext uri="{FF2B5EF4-FFF2-40B4-BE49-F238E27FC236}">
                      <a16:creationId xmlns:a16="http://schemas.microsoft.com/office/drawing/2014/main" id="{2DB902BF-9173-40FA-8138-01D77B2BBABA}"/>
                    </a:ext>
                  </a:extLst>
                </xdr:cNvPr>
                <xdr:cNvSpPr/>
              </xdr:nvSpPr>
              <xdr:spPr>
                <a:xfrm>
                  <a:off x="514350" y="2790825"/>
                  <a:ext cx="190491" cy="131532"/>
                </a:xfrm>
                <a:prstGeom prst="down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/>
                <a:p>
                  <a:endParaRPr lang="es-MX"/>
                </a:p>
              </xdr:txBody>
            </xdr:sp>
          </xdr:grpSp>
          <xdr:sp macro="" textlink="">
            <xdr:nvSpPr>
              <xdr:cNvPr id="131" name="Flecha: hacia abajo 130">
                <a:extLst>
                  <a:ext uri="{FF2B5EF4-FFF2-40B4-BE49-F238E27FC236}">
                    <a16:creationId xmlns:a16="http://schemas.microsoft.com/office/drawing/2014/main" id="{A7A53376-F8C3-4B01-9989-5EC27EA4CC8B}"/>
                  </a:ext>
                </a:extLst>
              </xdr:cNvPr>
              <xdr:cNvSpPr/>
            </xdr:nvSpPr>
            <xdr:spPr>
              <a:xfrm rot="16200000">
                <a:off x="2728634" y="13455585"/>
                <a:ext cx="171966" cy="146146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</xdr:grpSp>
        <xdr:sp macro="" textlink="">
          <xdr:nvSpPr>
            <xdr:cNvPr id="134" name="CuadroTexto 20">
              <a:extLst>
                <a:ext uri="{FF2B5EF4-FFF2-40B4-BE49-F238E27FC236}">
                  <a16:creationId xmlns:a16="http://schemas.microsoft.com/office/drawing/2014/main" id="{C5561E84-D5BF-49D3-8F67-D301951D7518}"/>
                </a:ext>
              </a:extLst>
            </xdr:cNvPr>
            <xdr:cNvSpPr txBox="1"/>
          </xdr:nvSpPr>
          <xdr:spPr>
            <a:xfrm>
              <a:off x="0" y="5511657"/>
              <a:ext cx="1068641" cy="39238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TROQUELADO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135" name="CuadroTexto 20">
              <a:extLst>
                <a:ext uri="{FF2B5EF4-FFF2-40B4-BE49-F238E27FC236}">
                  <a16:creationId xmlns:a16="http://schemas.microsoft.com/office/drawing/2014/main" id="{C5561E84-D5BF-49D3-8F67-D301951D7518}"/>
                </a:ext>
              </a:extLst>
            </xdr:cNvPr>
            <xdr:cNvSpPr txBox="1"/>
          </xdr:nvSpPr>
          <xdr:spPr>
            <a:xfrm>
              <a:off x="2506895" y="5557035"/>
              <a:ext cx="1068641" cy="39238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Troquelado</a:t>
              </a:r>
              <a:r>
                <a:rPr lang="es-ES_tradnl" sz="900" baseline="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del tiraje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136" name="CuadroTexto 20">
              <a:extLst>
                <a:ext uri="{FF2B5EF4-FFF2-40B4-BE49-F238E27FC236}">
                  <a16:creationId xmlns:a16="http://schemas.microsoft.com/office/drawing/2014/main" id="{C5561E84-D5BF-49D3-8F67-D301951D7518}"/>
                </a:ext>
              </a:extLst>
            </xdr:cNvPr>
            <xdr:cNvSpPr txBox="1"/>
          </xdr:nvSpPr>
          <xdr:spPr>
            <a:xfrm>
              <a:off x="1278705" y="5527496"/>
              <a:ext cx="1068641" cy="39238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ENERGÍA</a:t>
              </a:r>
              <a:r>
                <a:rPr lang="es-ES_tradnl" sz="900" baseline="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ELÉCTRICA	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137" name="CuadroTexto 20">
              <a:extLst>
                <a:ext uri="{FF2B5EF4-FFF2-40B4-BE49-F238E27FC236}">
                  <a16:creationId xmlns:a16="http://schemas.microsoft.com/office/drawing/2014/main" id="{C5561E84-D5BF-49D3-8F67-D301951D7518}"/>
                </a:ext>
              </a:extLst>
            </xdr:cNvPr>
            <xdr:cNvSpPr txBox="1"/>
          </xdr:nvSpPr>
          <xdr:spPr>
            <a:xfrm>
              <a:off x="3742790" y="5562172"/>
              <a:ext cx="1068641" cy="39238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Materia</a:t>
              </a:r>
              <a:r>
                <a:rPr lang="es-ES_tradnl" sz="900" baseline="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prima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</xdr:grpSp>
      <xdr:sp macro="" textlink="">
        <xdr:nvSpPr>
          <xdr:cNvPr id="145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0" y="6068174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PEGUE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6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2506895" y="6113552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Pegue</a:t>
            </a:r>
            <a:r>
              <a:rPr lang="es-ES_tradnl" sz="900" baseline="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del tiraje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7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278705" y="6084013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ENERGÍA</a:t>
            </a:r>
            <a:r>
              <a:rPr lang="es-ES_tradnl" sz="900" baseline="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ELÉCTRICA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8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3742790" y="6118689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Materia</a:t>
            </a:r>
            <a:r>
              <a:rPr lang="es-ES_tradnl" sz="900" baseline="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prima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9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0" y="6605854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TERMINADOS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0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2506895" y="6560477"/>
            <a:ext cx="1068641" cy="492303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5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Operaciones</a:t>
            </a:r>
            <a:r>
              <a:rPr lang="es-MX" sz="105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de acabado manual</a:t>
            </a:r>
            <a:endParaRPr lang="es-MX" sz="105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1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278705" y="6621693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ENERGÍA</a:t>
            </a:r>
            <a:r>
              <a:rPr lang="es-MX" sz="9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ELÉCTRICA</a:t>
            </a:r>
            <a:r>
              <a:rPr lang="es-MX" sz="10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	</a:t>
            </a:r>
            <a:endParaRPr lang="es-MX" sz="10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2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3742790" y="6656369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Materia</a:t>
            </a:r>
            <a:r>
              <a:rPr lang="es-MX" sz="9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prima</a:t>
            </a:r>
            <a:endPara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3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0" y="7154237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CORRUGADO Y COLAMINADO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4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2506895" y="7106292"/>
            <a:ext cx="1068641" cy="567219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Elaboración de microcorrugado</a:t>
            </a:r>
            <a:r>
              <a:rPr lang="es-MX" sz="8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y conversión de material</a:t>
            </a:r>
            <a:endParaRPr lang="es-MX" sz="8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5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278705" y="7170076"/>
            <a:ext cx="1068641" cy="43922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GAS</a:t>
            </a:r>
            <a:r>
              <a:rPr lang="es-MX" sz="9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NATURAL-ENERGÍA ELÉCTICA</a:t>
            </a:r>
            <a:endPara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6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3742790" y="7204752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Materia prima</a:t>
            </a:r>
          </a:p>
        </xdr:txBody>
      </xdr:sp>
      <xdr:sp macro="" textlink="">
        <xdr:nvSpPr>
          <xdr:cNvPr id="157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0702" y="7691918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DESPACHOS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8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2517597" y="7737296"/>
            <a:ext cx="1068641" cy="47132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Entrega de material a los clientes</a:t>
            </a:r>
          </a:p>
        </xdr:txBody>
      </xdr:sp>
      <xdr:sp macro="" textlink="">
        <xdr:nvSpPr>
          <xdr:cNvPr id="159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289407" y="7707757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ENERGÍA</a:t>
            </a:r>
            <a:r>
              <a:rPr lang="es-MX" sz="9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ELÉCTRICA</a:t>
            </a:r>
            <a:endPara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0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3753492" y="7742433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Producto</a:t>
            </a:r>
          </a:p>
        </xdr:txBody>
      </xdr:sp>
      <xdr:sp macro="" textlink="">
        <xdr:nvSpPr>
          <xdr:cNvPr id="161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0702" y="8208195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ES_tradnl" sz="90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DISPOSICIÓN</a:t>
            </a:r>
            <a:r>
              <a:rPr lang="es-ES_tradnl" sz="900" baseline="0">
                <a:solidFill>
                  <a:srgbClr val="000000"/>
                </a:solidFill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FINAL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2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2517597" y="8253572"/>
            <a:ext cx="1068641" cy="57578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Uso</a:t>
            </a:r>
            <a:r>
              <a:rPr lang="es-MX" sz="8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de la compactadora para hacer retal del material</a:t>
            </a:r>
            <a:endParaRPr lang="es-MX" sz="8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3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1289407" y="8224034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ENERGÍA</a:t>
            </a:r>
            <a:r>
              <a:rPr lang="es-MX" sz="110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ELÉCTRICA</a:t>
            </a:r>
            <a:endParaRPr lang="es-MX" sz="11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4" name="CuadroTexto 20">
            <a:extLst>
              <a:ext uri="{FF2B5EF4-FFF2-40B4-BE49-F238E27FC236}">
                <a16:creationId xmlns:a16="http://schemas.microsoft.com/office/drawing/2014/main" id="{C5561E84-D5BF-49D3-8F67-D301951D7518}"/>
              </a:ext>
            </a:extLst>
          </xdr:cNvPr>
          <xdr:cNvSpPr txBox="1"/>
        </xdr:nvSpPr>
        <xdr:spPr>
          <a:xfrm>
            <a:off x="3753492" y="8258710"/>
            <a:ext cx="1068641" cy="39238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5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Residuos</a:t>
            </a:r>
            <a:r>
              <a:rPr lang="es-MX" sz="1050" baseline="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rPr>
              <a:t> Aprovechables</a:t>
            </a:r>
            <a:endParaRPr lang="es-MX" sz="105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5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1091528" y="6169736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66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2335559" y="6236519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67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3590292" y="6239088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68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1094097" y="6696714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69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2338128" y="6763497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0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3592861" y="6766066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1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1096666" y="7287906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2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2340697" y="7354689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3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3595430" y="7357258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4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1120640" y="7772076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5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2364671" y="7838859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6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3619404" y="7841428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7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1101805" y="8266948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8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2345836" y="8333731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  <xdr:sp macro="" textlink="">
        <xdr:nvSpPr>
          <xdr:cNvPr id="179" name="Flecha: hacia abajo 127">
            <a:extLst>
              <a:ext uri="{FF2B5EF4-FFF2-40B4-BE49-F238E27FC236}">
                <a16:creationId xmlns:a16="http://schemas.microsoft.com/office/drawing/2014/main" id="{C0D676DC-371A-4F28-B18C-16364628785B}"/>
              </a:ext>
            </a:extLst>
          </xdr:cNvPr>
          <xdr:cNvSpPr/>
        </xdr:nvSpPr>
        <xdr:spPr>
          <a:xfrm rot="16200000">
            <a:off x="3600569" y="8336300"/>
            <a:ext cx="147432" cy="163495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34631</xdr:colOff>
      <xdr:row>69</xdr:row>
      <xdr:rowOff>17257</xdr:rowOff>
    </xdr:from>
    <xdr:to>
      <xdr:col>17</xdr:col>
      <xdr:colOff>268427</xdr:colOff>
      <xdr:row>89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24496</xdr:colOff>
      <xdr:row>1</xdr:row>
      <xdr:rowOff>14288</xdr:rowOff>
    </xdr:from>
    <xdr:to>
      <xdr:col>17</xdr:col>
      <xdr:colOff>261934</xdr:colOff>
      <xdr:row>21</xdr:row>
      <xdr:rowOff>32473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6797</xdr:colOff>
      <xdr:row>34</xdr:row>
      <xdr:rowOff>140711</xdr:rowOff>
    </xdr:from>
    <xdr:to>
      <xdr:col>17</xdr:col>
      <xdr:colOff>279251</xdr:colOff>
      <xdr:row>54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68DA6AE-B223-4965-9B01-4325AECDF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36292</xdr:colOff>
      <xdr:row>137</xdr:row>
      <xdr:rowOff>9782</xdr:rowOff>
    </xdr:from>
    <xdr:to>
      <xdr:col>17</xdr:col>
      <xdr:colOff>305234</xdr:colOff>
      <xdr:row>157</xdr:row>
      <xdr:rowOff>23812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1289955</xdr:colOff>
      <xdr:row>103</xdr:row>
      <xdr:rowOff>12615</xdr:rowOff>
    </xdr:from>
    <xdr:to>
      <xdr:col>17</xdr:col>
      <xdr:colOff>249816</xdr:colOff>
      <xdr:row>123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842158</xdr:colOff>
      <xdr:row>10</xdr:row>
      <xdr:rowOff>27214</xdr:rowOff>
    </xdr:from>
    <xdr:to>
      <xdr:col>8</xdr:col>
      <xdr:colOff>1535793</xdr:colOff>
      <xdr:row>29</xdr:row>
      <xdr:rowOff>54429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833788</xdr:colOff>
      <xdr:row>33</xdr:row>
      <xdr:rowOff>155906</xdr:rowOff>
    </xdr:from>
    <xdr:to>
      <xdr:col>8</xdr:col>
      <xdr:colOff>1500498</xdr:colOff>
      <xdr:row>53</xdr:row>
      <xdr:rowOff>68036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310366</xdr:colOff>
      <xdr:row>8</xdr:row>
      <xdr:rowOff>108857</xdr:rowOff>
    </xdr:from>
    <xdr:to>
      <xdr:col>25</xdr:col>
      <xdr:colOff>693965</xdr:colOff>
      <xdr:row>35</xdr:row>
      <xdr:rowOff>27214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5DCA9C9-B59D-47EB-AC92-E2203943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855518</xdr:colOff>
      <xdr:row>3</xdr:row>
      <xdr:rowOff>190499</xdr:rowOff>
    </xdr:from>
    <xdr:to>
      <xdr:col>27</xdr:col>
      <xdr:colOff>300902</xdr:colOff>
      <xdr:row>22</xdr:row>
      <xdr:rowOff>70476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0CB6783-EF24-47A6-A7C5-9CF19BC316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445077</xdr:colOff>
      <xdr:row>35</xdr:row>
      <xdr:rowOff>155287</xdr:rowOff>
    </xdr:from>
    <xdr:to>
      <xdr:col>12</xdr:col>
      <xdr:colOff>157739</xdr:colOff>
      <xdr:row>57</xdr:row>
      <xdr:rowOff>6689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D7A0D418-E47D-4778-883E-C8F6678FD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27213</xdr:rowOff>
    </xdr:from>
    <xdr:to>
      <xdr:col>7</xdr:col>
      <xdr:colOff>748392</xdr:colOff>
      <xdr:row>24</xdr:row>
      <xdr:rowOff>15874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DB9E90-5D88-4E7B-BF99-801DA3036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ser\Desktop\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suario\Nuevo%20Google%20Drive\Trabajo%202017\CAEM\Empreas%20visitadas\1.%20El%20Tigre%20-%20Informe%20Ang&#233;lica\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gelica" refreshedDate="43212.699663310188" createdVersion="6" refreshedVersion="5" minRefreshableVersion="3" recordCount="32">
  <cacheSource type="worksheet">
    <worksheetSource ref="A1:H997" sheet="INVENTARIO ELÉCTRICO"/>
  </cacheSource>
  <cacheFields count="11">
    <cacheField name="USO FINAL DE ENERGÍA" numFmtId="173">
      <sharedItems containsNonDate="0" containsString="0" containsBlank="1"/>
    </cacheField>
    <cacheField name="EQUIPO" numFmtId="173">
      <sharedItems containsNonDate="0" containsString="0" containsBlank="1"/>
    </cacheField>
    <cacheField name="ÁREA O PROCESO" numFmtId="173">
      <sharedItems containsNonDate="0" containsBlank="1" count="12">
        <m/>
        <s v="Administrativo" u="1"/>
        <s v="Extrusión" u="1"/>
        <s v="Laminación" u="1"/>
        <s v="Molienda" u="1"/>
        <s v="Secado" u="1"/>
        <s v="Aire comprimido" u="1"/>
        <s v="Administración" u="1"/>
        <s v="Mezcla" u="1"/>
        <s v="Iluminación" u="1"/>
        <s v="Cocción" u="1"/>
        <s v="Corte" u="1"/>
      </sharedItems>
    </cacheField>
    <cacheField name="POTENCIA (HP)" numFmtId="0">
      <sharedItems containsNonDate="0" containsString="0" containsBlank="1"/>
    </cacheField>
    <cacheField name="POTENCIA (W)" numFmtId="0">
      <sharedItems containsNonDate="0" containsString="0" containsBlank="1"/>
    </cacheField>
    <cacheField name="CANTIDAD" numFmtId="0">
      <sharedItems containsNonDate="0" containsString="0" containsBlank="1"/>
    </cacheField>
    <cacheField name="POTENCIA TOTAL (kW)" numFmtId="0">
      <sharedItems containsString="0" containsBlank="1" containsNumber="1" containsInteger="1" minValue="0" maxValue="0"/>
    </cacheField>
    <cacheField name="TIEMPO DE OPERACIÓN (horas/día)" numFmtId="0">
      <sharedItems containsNonDate="0" containsString="0" containsBlank="1"/>
    </cacheField>
    <cacheField name="CONSUMO (kWh/día)" numFmtId="0">
      <sharedItems containsString="0" containsBlank="1" containsNumber="1" containsInteger="1" minValue="0" maxValue="0"/>
    </cacheField>
    <cacheField name="Campo1" numFmtId="0" formula=" 0" databaseField="0"/>
    <cacheField name="Campo2" numFmtId="0" formula="'CONSUMO (kWh/día)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outline="1" outlineData="1" multipleFieldFilters="0">
  <location ref="A3:C5" firstHeaderRow="0" firstDataRow="1" firstDataCol="1"/>
  <pivotFields count="11">
    <pivotField numFmtId="173" showAll="0"/>
    <pivotField numFmtId="173" showAll="0"/>
    <pivotField axis="axisRow" numFmtId="173" showAll="0" includeNewItemsInFilter="1" sortType="descending" sumSubtotal="1">
      <items count="13">
        <item x="0"/>
        <item m="1" x="5"/>
        <item m="1" x="2"/>
        <item m="1" x="10"/>
        <item m="1" x="1"/>
        <item m="1" x="3"/>
        <item m="1" x="4"/>
        <item m="1" x="8"/>
        <item m="1" x="11"/>
        <item m="1" x="9"/>
        <item m="1" x="6"/>
        <item m="1" x="7"/>
        <item t="sum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73" showAll="0"/>
    <pivotField numFmtId="173" showAll="0"/>
    <pivotField numFmtId="173" showAll="0"/>
    <pivotField numFmtId="173" showAll="0"/>
    <pivotField numFmtId="173" showAll="0"/>
    <pivotField dataField="1" numFmtId="173" showAll="0"/>
    <pivotField numFmtId="173" dragToRow="0" dragToCol="0" dragToPage="0" showAll="0" defaultSubtotal="0"/>
    <pivotField dataField="1" numFmtId="173" dragToRow="0" dragToCol="0" dragToPage="0" showAll="0" defaultSubtotal="0"/>
  </pivotFields>
  <rowFields count="1">
    <field x="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mpo2" fld="10" baseField="2" baseItem="5" numFmtId="1"/>
    <dataField name="Suma de CONSUMO (kWh/día)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5">
    <format dxfId="4">
      <pivotArea outline="0" fieldPosition="0">
        <references count="1">
          <reference field="4294967294" count="1">
            <x v="1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1"/>
          </reference>
          <reference field="2" count="0"/>
        </references>
      </pivotArea>
    </format>
    <format dxfId="2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1">
      <pivotArea field="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Calculadora_Emisiones/aplicacion/calculadora.html" TargetMode="External"/><Relationship Id="rId3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7" Type="http://schemas.openxmlformats.org/officeDocument/2006/relationships/hyperlink" Target="https://www.google.com.co/webhp?sourceid=chrome-instant&amp;ion=1&amp;espv=2&amp;ie=UTF-8" TargetMode="Externa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5" Type="http://schemas.openxmlformats.org/officeDocument/2006/relationships/hyperlink" Target="https://www.google.com.co/webhp?sourceid=chrome-instant&amp;ion=1&amp;espv=2&amp;ie=UTF-8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AA28"/>
  <sheetViews>
    <sheetView zoomScale="55" zoomScaleNormal="55" workbookViewId="0">
      <selection activeCell="F44" sqref="F44"/>
    </sheetView>
  </sheetViews>
  <sheetFormatPr baseColWidth="10" defaultRowHeight="15"/>
  <sheetData>
    <row r="1" spans="17:27" s="119" customFormat="1">
      <c r="Q1" s="258" t="s">
        <v>161</v>
      </c>
      <c r="R1" s="258"/>
      <c r="S1" s="258"/>
      <c r="T1" s="258"/>
      <c r="U1" s="258"/>
      <c r="V1" s="258"/>
      <c r="W1" s="258"/>
      <c r="X1" s="258"/>
      <c r="Y1" s="258"/>
      <c r="Z1" s="258"/>
      <c r="AA1" s="258"/>
    </row>
    <row r="2" spans="17:27"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</row>
    <row r="3" spans="17:27" ht="15" customHeight="1">
      <c r="Q3" s="259" t="s">
        <v>172</v>
      </c>
      <c r="R3" s="259"/>
      <c r="S3" s="259"/>
      <c r="T3" s="259"/>
      <c r="U3" s="259"/>
      <c r="V3" s="259"/>
      <c r="W3" s="259"/>
      <c r="X3" s="259"/>
      <c r="Y3" s="259"/>
      <c r="Z3" s="259"/>
      <c r="AA3" s="259"/>
    </row>
    <row r="4" spans="17:27" ht="15" customHeight="1"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</row>
    <row r="5" spans="17:27" ht="15" customHeight="1"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</row>
    <row r="6" spans="17:27" ht="15" customHeight="1"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</row>
    <row r="7" spans="17:27">
      <c r="Q7" s="259"/>
      <c r="R7" s="259"/>
      <c r="S7" s="259"/>
      <c r="T7" s="259"/>
      <c r="U7" s="259"/>
      <c r="V7" s="259"/>
      <c r="W7" s="259"/>
      <c r="X7" s="259"/>
      <c r="Y7" s="259"/>
      <c r="Z7" s="259"/>
      <c r="AA7" s="259"/>
    </row>
    <row r="8" spans="17:27"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</row>
    <row r="9" spans="17:27"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</row>
    <row r="10" spans="17:27"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</row>
    <row r="11" spans="17:27" ht="15" customHeight="1">
      <c r="Q11" s="259" t="s">
        <v>174</v>
      </c>
      <c r="R11" s="259"/>
      <c r="S11" s="259"/>
      <c r="T11" s="259"/>
      <c r="U11" s="259"/>
      <c r="V11" s="259"/>
      <c r="W11" s="259"/>
      <c r="X11" s="259"/>
      <c r="Y11" s="259"/>
      <c r="Z11" s="259"/>
      <c r="AA11" s="259"/>
    </row>
    <row r="12" spans="17:27" ht="15" customHeight="1"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</row>
    <row r="13" spans="17:27" ht="15" customHeight="1"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</row>
    <row r="14" spans="17:27" ht="15" customHeight="1"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</row>
    <row r="15" spans="17:27" ht="15" customHeight="1"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</row>
    <row r="16" spans="17:27" ht="15" customHeight="1"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</row>
    <row r="17" spans="17:27" ht="15" customHeight="1"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</row>
    <row r="18" spans="17:27" ht="15" customHeight="1">
      <c r="Q18" s="260" t="s">
        <v>173</v>
      </c>
      <c r="R18" s="261"/>
      <c r="S18" s="261"/>
      <c r="T18" s="261"/>
      <c r="U18" s="261"/>
      <c r="V18" s="261"/>
      <c r="W18" s="261"/>
      <c r="X18" s="261"/>
      <c r="Y18" s="261"/>
      <c r="Z18" s="261"/>
      <c r="AA18" s="262"/>
    </row>
    <row r="19" spans="17:27" ht="18.75" customHeight="1">
      <c r="Q19" s="263"/>
      <c r="R19" s="264"/>
      <c r="S19" s="264"/>
      <c r="T19" s="264"/>
      <c r="U19" s="264"/>
      <c r="V19" s="264"/>
      <c r="W19" s="264"/>
      <c r="X19" s="264"/>
      <c r="Y19" s="264"/>
      <c r="Z19" s="264"/>
      <c r="AA19" s="265"/>
    </row>
    <row r="20" spans="17:27" ht="18.75" customHeight="1">
      <c r="Q20" s="263"/>
      <c r="R20" s="264"/>
      <c r="S20" s="264"/>
      <c r="T20" s="264"/>
      <c r="U20" s="264"/>
      <c r="V20" s="264"/>
      <c r="W20" s="264"/>
      <c r="X20" s="264"/>
      <c r="Y20" s="264"/>
      <c r="Z20" s="264"/>
      <c r="AA20" s="265"/>
    </row>
    <row r="21" spans="17:27" ht="18.75" customHeight="1">
      <c r="Q21" s="263"/>
      <c r="R21" s="264"/>
      <c r="S21" s="264"/>
      <c r="T21" s="264"/>
      <c r="U21" s="264"/>
      <c r="V21" s="264"/>
      <c r="W21" s="264"/>
      <c r="X21" s="264"/>
      <c r="Y21" s="264"/>
      <c r="Z21" s="264"/>
      <c r="AA21" s="265"/>
    </row>
    <row r="22" spans="17:27" ht="15" customHeight="1">
      <c r="Q22" s="263"/>
      <c r="R22" s="264"/>
      <c r="S22" s="264"/>
      <c r="T22" s="264"/>
      <c r="U22" s="264"/>
      <c r="V22" s="264"/>
      <c r="W22" s="264"/>
      <c r="X22" s="264"/>
      <c r="Y22" s="264"/>
      <c r="Z22" s="264"/>
      <c r="AA22" s="265"/>
    </row>
    <row r="23" spans="17:27" ht="15" customHeight="1">
      <c r="Q23" s="263"/>
      <c r="R23" s="264"/>
      <c r="S23" s="264"/>
      <c r="T23" s="264"/>
      <c r="U23" s="264"/>
      <c r="V23" s="264"/>
      <c r="W23" s="264"/>
      <c r="X23" s="264"/>
      <c r="Y23" s="264"/>
      <c r="Z23" s="264"/>
      <c r="AA23" s="265"/>
    </row>
    <row r="24" spans="17:27" ht="15" customHeight="1">
      <c r="Q24" s="266"/>
      <c r="R24" s="267"/>
      <c r="S24" s="267"/>
      <c r="T24" s="267"/>
      <c r="U24" s="267"/>
      <c r="V24" s="267"/>
      <c r="W24" s="267"/>
      <c r="X24" s="267"/>
      <c r="Y24" s="267"/>
      <c r="Z24" s="267"/>
      <c r="AA24" s="268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60" zoomScaleNormal="60" workbookViewId="0">
      <selection activeCell="A3" sqref="A3"/>
    </sheetView>
  </sheetViews>
  <sheetFormatPr baseColWidth="10" defaultRowHeight="15"/>
  <cols>
    <col min="1" max="1" width="25.5703125" style="119" bestFit="1" customWidth="1"/>
    <col min="2" max="2" width="23.28515625" style="119" bestFit="1" customWidth="1"/>
    <col min="3" max="3" width="39.42578125" style="119" bestFit="1" customWidth="1"/>
    <col min="4" max="4" width="21.5703125" style="119" bestFit="1" customWidth="1"/>
    <col min="5" max="5" width="29.85546875" style="119" bestFit="1" customWidth="1"/>
    <col min="6" max="6" width="27.7109375" style="119" bestFit="1" customWidth="1"/>
    <col min="7" max="7" width="33.42578125" style="119" bestFit="1" customWidth="1"/>
    <col min="8" max="16384" width="11.42578125" style="119"/>
  </cols>
  <sheetData>
    <row r="1" spans="1:8">
      <c r="E1" s="62"/>
      <c r="F1" s="62"/>
      <c r="G1" s="62"/>
    </row>
    <row r="2" spans="1:8">
      <c r="E2" s="62"/>
      <c r="F2" s="62"/>
      <c r="G2" s="62"/>
    </row>
    <row r="3" spans="1:8">
      <c r="A3" s="123" t="s">
        <v>117</v>
      </c>
      <c r="B3" s="119" t="s">
        <v>118</v>
      </c>
      <c r="C3" s="119" t="s">
        <v>119</v>
      </c>
      <c r="E3" s="62"/>
      <c r="F3" s="62"/>
      <c r="G3" s="62"/>
      <c r="H3" s="120"/>
    </row>
    <row r="4" spans="1:8">
      <c r="A4" s="212" t="s">
        <v>120</v>
      </c>
      <c r="B4" s="182">
        <v>0</v>
      </c>
      <c r="C4" s="121"/>
      <c r="E4" s="62"/>
      <c r="F4" s="62"/>
      <c r="G4" s="62"/>
      <c r="H4" s="122"/>
    </row>
    <row r="5" spans="1:8">
      <c r="A5" s="212" t="s">
        <v>121</v>
      </c>
      <c r="B5" s="182">
        <v>0</v>
      </c>
      <c r="C5" s="121"/>
      <c r="E5" s="62"/>
      <c r="F5" s="62"/>
      <c r="G5" s="62"/>
      <c r="H5" s="122"/>
    </row>
    <row r="6" spans="1:8">
      <c r="A6"/>
      <c r="B6"/>
      <c r="C6"/>
      <c r="E6" s="62"/>
      <c r="F6" s="62"/>
      <c r="G6" s="62"/>
      <c r="H6" s="122"/>
    </row>
    <row r="7" spans="1:8">
      <c r="A7"/>
      <c r="B7"/>
      <c r="C7"/>
      <c r="E7" s="62"/>
      <c r="F7" s="62"/>
      <c r="G7" s="62"/>
      <c r="H7" s="122"/>
    </row>
    <row r="8" spans="1:8">
      <c r="A8"/>
      <c r="B8"/>
      <c r="C8"/>
      <c r="E8" s="62"/>
      <c r="F8" s="62"/>
      <c r="G8" s="62"/>
      <c r="H8" s="122"/>
    </row>
    <row r="9" spans="1:8">
      <c r="A9"/>
      <c r="B9"/>
      <c r="C9"/>
      <c r="E9" s="62"/>
      <c r="F9" s="62"/>
      <c r="G9" s="62"/>
      <c r="H9" s="122"/>
    </row>
    <row r="10" spans="1:8">
      <c r="A10"/>
      <c r="B10"/>
      <c r="C10"/>
      <c r="E10" s="62"/>
      <c r="F10" s="62"/>
      <c r="G10" s="62"/>
      <c r="H10" s="122"/>
    </row>
    <row r="11" spans="1:8">
      <c r="A11"/>
      <c r="B11"/>
      <c r="C11"/>
      <c r="E11" s="62"/>
      <c r="F11" s="62"/>
      <c r="G11" s="62"/>
      <c r="H11" s="120"/>
    </row>
    <row r="12" spans="1:8">
      <c r="A12"/>
      <c r="B12"/>
      <c r="C12"/>
      <c r="E12" s="62"/>
      <c r="F12" s="62"/>
      <c r="G12" s="62"/>
      <c r="H12" s="120"/>
    </row>
    <row r="13" spans="1:8">
      <c r="A13"/>
      <c r="B13"/>
      <c r="C13"/>
    </row>
    <row r="14" spans="1:8">
      <c r="A14"/>
      <c r="B14"/>
      <c r="C14"/>
    </row>
    <row r="15" spans="1:8">
      <c r="A15"/>
      <c r="B15"/>
      <c r="C15"/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zoomScale="80" zoomScaleNormal="80" workbookViewId="0">
      <selection activeCell="D5" sqref="D5"/>
    </sheetView>
  </sheetViews>
  <sheetFormatPr baseColWidth="10" defaultRowHeight="15"/>
  <cols>
    <col min="1" max="1" width="16.140625" style="128" bestFit="1" customWidth="1"/>
    <col min="2" max="2" width="13.140625" style="128" customWidth="1"/>
    <col min="3" max="3" width="9.28515625" style="128" bestFit="1" customWidth="1"/>
    <col min="4" max="4" width="15" style="128" customWidth="1"/>
    <col min="5" max="5" width="9.140625" style="128" bestFit="1" customWidth="1"/>
    <col min="6" max="6" width="14" style="128" customWidth="1"/>
    <col min="7" max="7" width="10.28515625" style="128" bestFit="1" customWidth="1"/>
    <col min="8" max="8" width="12.140625" style="128" customWidth="1"/>
    <col min="9" max="9" width="10.28515625" style="128" bestFit="1" customWidth="1"/>
    <col min="10" max="16384" width="11.42578125" style="128"/>
  </cols>
  <sheetData>
    <row r="1" spans="1:9" ht="45">
      <c r="A1" s="142" t="s">
        <v>0</v>
      </c>
      <c r="B1" s="142" t="s">
        <v>4</v>
      </c>
      <c r="C1" s="142" t="s">
        <v>19</v>
      </c>
      <c r="D1" s="142" t="s">
        <v>50</v>
      </c>
      <c r="E1" s="142" t="s">
        <v>81</v>
      </c>
      <c r="F1" s="142" t="s">
        <v>76</v>
      </c>
      <c r="G1" s="142" t="s">
        <v>20</v>
      </c>
      <c r="H1" s="142" t="s">
        <v>2</v>
      </c>
      <c r="I1" s="143" t="s">
        <v>82</v>
      </c>
    </row>
    <row r="2" spans="1:9">
      <c r="A2" s="163"/>
      <c r="B2" s="52"/>
      <c r="C2" s="52"/>
      <c r="D2" s="52"/>
      <c r="E2" s="184"/>
      <c r="F2" s="184"/>
      <c r="G2" s="184"/>
      <c r="H2" s="184"/>
      <c r="I2" s="184"/>
    </row>
    <row r="3" spans="1:9">
      <c r="A3" s="163"/>
      <c r="B3" s="52"/>
      <c r="C3" s="52"/>
      <c r="D3" s="52"/>
      <c r="E3" s="184"/>
      <c r="F3" s="184"/>
      <c r="G3" s="184"/>
      <c r="H3" s="184"/>
      <c r="I3" s="184"/>
    </row>
  </sheetData>
  <dataValidations count="1">
    <dataValidation type="list" allowBlank="1" showInputMessage="1" showErrorMessage="1" sqref="B2:B3">
      <formula1>Termico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80" zoomScaleNormal="80" workbookViewId="0">
      <selection activeCell="D11" sqref="D11"/>
    </sheetView>
  </sheetViews>
  <sheetFormatPr baseColWidth="10" defaultRowHeight="15"/>
  <cols>
    <col min="1" max="1" width="24" style="128" customWidth="1"/>
    <col min="2" max="2" width="22.85546875" style="128" customWidth="1"/>
    <col min="3" max="3" width="14" style="128" customWidth="1"/>
    <col min="4" max="4" width="17.28515625" style="128" customWidth="1"/>
    <col min="5" max="5" width="26.42578125" style="128" customWidth="1"/>
    <col min="6" max="16384" width="11.42578125" style="128"/>
  </cols>
  <sheetData>
    <row r="1" spans="1:5" ht="29.25" customHeight="1">
      <c r="A1" s="141" t="s">
        <v>0</v>
      </c>
      <c r="B1" s="141" t="s">
        <v>19</v>
      </c>
      <c r="C1" s="141" t="s">
        <v>1</v>
      </c>
      <c r="D1" s="141" t="s">
        <v>20</v>
      </c>
      <c r="E1" s="141" t="s">
        <v>2</v>
      </c>
    </row>
    <row r="2" spans="1:5">
      <c r="A2" s="163" t="s">
        <v>77</v>
      </c>
      <c r="B2" s="52" t="s">
        <v>80</v>
      </c>
      <c r="C2" s="52"/>
      <c r="D2" s="183">
        <v>1</v>
      </c>
      <c r="E2" s="183">
        <v>8</v>
      </c>
    </row>
    <row r="3" spans="1:5">
      <c r="A3" s="163" t="s">
        <v>78</v>
      </c>
      <c r="B3" s="52" t="s">
        <v>80</v>
      </c>
      <c r="C3" s="52"/>
      <c r="D3" s="183">
        <v>1</v>
      </c>
      <c r="E3" s="183">
        <v>8</v>
      </c>
    </row>
    <row r="4" spans="1:5">
      <c r="A4" s="163" t="s">
        <v>79</v>
      </c>
      <c r="B4" s="52" t="s">
        <v>80</v>
      </c>
      <c r="C4" s="52"/>
      <c r="D4" s="183">
        <v>1</v>
      </c>
      <c r="E4" s="183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="80" zoomScaleNormal="80" workbookViewId="0">
      <selection activeCell="E21" sqref="E21"/>
    </sheetView>
  </sheetViews>
  <sheetFormatPr baseColWidth="10" defaultRowHeight="12.75"/>
  <cols>
    <col min="1" max="1" width="28" style="159" customWidth="1"/>
    <col min="2" max="2" width="18.28515625" style="159" customWidth="1"/>
    <col min="3" max="3" width="10.28515625" style="159" customWidth="1"/>
    <col min="4" max="4" width="22.28515625" style="159" customWidth="1"/>
    <col min="5" max="5" width="11.140625" style="159" customWidth="1"/>
    <col min="6" max="6" width="22.42578125" style="159" customWidth="1"/>
    <col min="7" max="7" width="28.85546875" style="159" customWidth="1"/>
    <col min="8" max="8" width="7.85546875" style="159" customWidth="1"/>
    <col min="9" max="9" width="8.5703125" style="159" customWidth="1"/>
    <col min="10" max="10" width="7.5703125" style="159" customWidth="1"/>
    <col min="11" max="11" width="7.140625" style="159" customWidth="1"/>
    <col min="12" max="12" width="6.28515625" style="159" customWidth="1"/>
    <col min="13" max="13" width="9.85546875" style="159" customWidth="1"/>
    <col min="14" max="14" width="8.5703125" style="159" customWidth="1"/>
    <col min="15" max="15" width="8" style="159" customWidth="1"/>
    <col min="16" max="16384" width="11.42578125" style="159"/>
  </cols>
  <sheetData>
    <row r="1" spans="1:15" ht="15.75" customHeight="1">
      <c r="A1" s="271" t="s">
        <v>94</v>
      </c>
      <c r="B1" s="271"/>
      <c r="C1" s="271"/>
      <c r="D1" s="271"/>
      <c r="E1" s="271"/>
      <c r="F1" s="271"/>
    </row>
    <row r="2" spans="1:15" ht="15.75" customHeight="1">
      <c r="A2" s="166" t="s">
        <v>151</v>
      </c>
      <c r="B2" s="272"/>
      <c r="C2" s="272"/>
      <c r="D2" s="272"/>
      <c r="E2" s="166" t="s">
        <v>134</v>
      </c>
      <c r="F2" s="118"/>
    </row>
    <row r="3" spans="1:15">
      <c r="A3" s="166" t="s">
        <v>152</v>
      </c>
      <c r="B3" s="167" t="s">
        <v>135</v>
      </c>
      <c r="C3" s="179">
        <v>2392</v>
      </c>
      <c r="D3" s="272" t="s">
        <v>136</v>
      </c>
      <c r="E3" s="272"/>
      <c r="F3" s="272"/>
    </row>
    <row r="4" spans="1:15" ht="30.75" customHeight="1">
      <c r="A4" s="166" t="s">
        <v>153</v>
      </c>
      <c r="B4" s="117"/>
      <c r="C4" s="166" t="s">
        <v>157</v>
      </c>
      <c r="D4" s="118"/>
      <c r="E4" s="166" t="s">
        <v>158</v>
      </c>
      <c r="F4" s="179"/>
    </row>
    <row r="5" spans="1:15">
      <c r="A5" s="166" t="s">
        <v>154</v>
      </c>
      <c r="B5" s="272"/>
      <c r="C5" s="272"/>
      <c r="D5" s="166" t="s">
        <v>159</v>
      </c>
      <c r="E5" s="272"/>
      <c r="F5" s="272"/>
    </row>
    <row r="6" spans="1:15">
      <c r="A6" s="273" t="s">
        <v>155</v>
      </c>
      <c r="B6" s="272"/>
      <c r="C6" s="272"/>
      <c r="D6" s="272"/>
      <c r="E6" s="166" t="s">
        <v>137</v>
      </c>
      <c r="F6" s="118"/>
    </row>
    <row r="7" spans="1:15">
      <c r="A7" s="273"/>
      <c r="B7" s="272"/>
      <c r="C7" s="272"/>
      <c r="D7" s="272"/>
      <c r="E7" s="166" t="s">
        <v>137</v>
      </c>
      <c r="F7" s="118"/>
    </row>
    <row r="8" spans="1:15">
      <c r="A8" s="168" t="s">
        <v>156</v>
      </c>
      <c r="B8" s="269"/>
      <c r="C8" s="270"/>
      <c r="D8" s="168" t="s">
        <v>160</v>
      </c>
      <c r="E8" s="269"/>
      <c r="F8" s="270"/>
    </row>
    <row r="11" spans="1:15">
      <c r="G11" s="274" t="s">
        <v>138</v>
      </c>
      <c r="H11" s="274"/>
      <c r="I11" s="274"/>
      <c r="J11" s="274"/>
      <c r="K11" s="274"/>
      <c r="L11" s="274"/>
      <c r="M11" s="274"/>
      <c r="N11" s="274"/>
      <c r="O11" s="274"/>
    </row>
    <row r="12" spans="1:15">
      <c r="G12" s="169" t="s">
        <v>139</v>
      </c>
      <c r="H12" s="179"/>
      <c r="I12" s="275" t="s">
        <v>150</v>
      </c>
      <c r="J12" s="275"/>
      <c r="K12" s="275"/>
      <c r="L12" s="275"/>
      <c r="M12" s="275"/>
      <c r="N12" s="276"/>
      <c r="O12" s="277"/>
    </row>
    <row r="13" spans="1:15">
      <c r="G13" s="170" t="s">
        <v>140</v>
      </c>
      <c r="H13" s="278"/>
      <c r="I13" s="278"/>
      <c r="J13" s="171" t="s">
        <v>142</v>
      </c>
      <c r="K13" s="171" t="s">
        <v>143</v>
      </c>
      <c r="L13" s="278"/>
      <c r="M13" s="278"/>
      <c r="N13" s="171" t="s">
        <v>142</v>
      </c>
      <c r="O13" s="171" t="s">
        <v>143</v>
      </c>
    </row>
    <row r="14" spans="1:15">
      <c r="G14" s="170" t="s">
        <v>145</v>
      </c>
      <c r="H14" s="171" t="s">
        <v>141</v>
      </c>
      <c r="I14" s="172">
        <v>0.25</v>
      </c>
      <c r="J14" s="117" t="s">
        <v>146</v>
      </c>
      <c r="K14" s="171"/>
      <c r="L14" s="171" t="s">
        <v>144</v>
      </c>
      <c r="M14" s="172">
        <v>0.58333333333333337</v>
      </c>
      <c r="N14" s="171"/>
      <c r="O14" s="117" t="s">
        <v>146</v>
      </c>
    </row>
    <row r="15" spans="1:15">
      <c r="G15" s="170" t="s">
        <v>147</v>
      </c>
      <c r="H15" s="171" t="s">
        <v>141</v>
      </c>
      <c r="I15" s="172"/>
      <c r="J15" s="171"/>
      <c r="K15" s="117"/>
      <c r="L15" s="171"/>
      <c r="M15" s="172"/>
      <c r="N15" s="171"/>
      <c r="O15" s="117"/>
    </row>
    <row r="16" spans="1:15">
      <c r="G16" s="170" t="s">
        <v>148</v>
      </c>
      <c r="H16" s="171" t="s">
        <v>141</v>
      </c>
      <c r="I16" s="172"/>
      <c r="J16" s="171"/>
      <c r="K16" s="117"/>
      <c r="L16" s="171"/>
      <c r="M16" s="172"/>
      <c r="N16" s="117"/>
      <c r="O16" s="185"/>
    </row>
    <row r="17" spans="7:15">
      <c r="G17" s="170" t="s">
        <v>149</v>
      </c>
      <c r="H17" s="171" t="s">
        <v>141</v>
      </c>
      <c r="I17" s="172"/>
      <c r="J17" s="117"/>
      <c r="K17" s="185"/>
      <c r="L17" s="171"/>
      <c r="M17" s="172"/>
      <c r="N17" s="171"/>
      <c r="O17" s="117"/>
    </row>
  </sheetData>
  <mergeCells count="15">
    <mergeCell ref="G11:O11"/>
    <mergeCell ref="I12:M12"/>
    <mergeCell ref="N12:O12"/>
    <mergeCell ref="H13:I13"/>
    <mergeCell ref="L13:M13"/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zoomScale="89" zoomScaleNormal="89" workbookViewId="0">
      <selection activeCell="F4" sqref="F4"/>
    </sheetView>
  </sheetViews>
  <sheetFormatPr baseColWidth="10" defaultRowHeight="15"/>
  <cols>
    <col min="1" max="1" width="20.5703125" style="69" customWidth="1"/>
    <col min="2" max="2" width="28.85546875" style="69" customWidth="1"/>
    <col min="3" max="3" width="14.42578125" style="69" customWidth="1"/>
    <col min="4" max="4" width="13" style="69" customWidth="1"/>
    <col min="5" max="16384" width="11.42578125" style="68"/>
  </cols>
  <sheetData>
    <row r="1" spans="1:5" s="165" customFormat="1">
      <c r="A1" s="164"/>
      <c r="B1" s="164"/>
      <c r="C1" s="164"/>
      <c r="D1" s="164"/>
    </row>
    <row r="2" spans="1:5" s="165" customFormat="1">
      <c r="A2" s="164"/>
      <c r="B2" s="164"/>
      <c r="C2" s="164"/>
      <c r="D2" s="164"/>
    </row>
    <row r="3" spans="1:5" s="165" customFormat="1">
      <c r="A3" s="164"/>
      <c r="B3" s="164"/>
      <c r="C3" s="164"/>
      <c r="D3" s="164"/>
      <c r="E3" s="70"/>
    </row>
    <row r="4" spans="1:5" s="165" customFormat="1">
      <c r="A4" s="164"/>
      <c r="B4" s="164"/>
      <c r="C4" s="164"/>
      <c r="D4" s="164"/>
      <c r="E4" s="70"/>
    </row>
    <row r="5" spans="1:5" s="165" customFormat="1">
      <c r="A5" s="164"/>
      <c r="B5" s="164"/>
      <c r="C5" s="164"/>
      <c r="D5" s="164"/>
      <c r="E5" s="70"/>
    </row>
    <row r="6" spans="1:5" s="165" customFormat="1">
      <c r="A6" s="164"/>
      <c r="B6" s="164"/>
      <c r="C6" s="164"/>
      <c r="D6" s="164"/>
      <c r="E6" s="70"/>
    </row>
    <row r="7" spans="1:5" s="165" customFormat="1">
      <c r="A7" s="164"/>
      <c r="B7" s="164"/>
      <c r="C7" s="164"/>
      <c r="D7" s="164"/>
      <c r="E7" s="70"/>
    </row>
    <row r="8" spans="1:5" s="165" customFormat="1">
      <c r="A8" s="164"/>
      <c r="B8" s="164"/>
      <c r="C8" s="164"/>
      <c r="D8" s="164"/>
      <c r="E8" s="70"/>
    </row>
    <row r="9" spans="1:5" s="165" customFormat="1">
      <c r="A9" s="164"/>
      <c r="B9" s="164"/>
      <c r="C9" s="164"/>
      <c r="D9" s="164"/>
      <c r="E9" s="70"/>
    </row>
    <row r="10" spans="1:5" s="165" customFormat="1">
      <c r="A10" s="164"/>
      <c r="B10" s="164"/>
      <c r="C10" s="164"/>
      <c r="D10" s="164"/>
      <c r="E10" s="70"/>
    </row>
    <row r="11" spans="1:5" s="165" customFormat="1">
      <c r="A11" s="164"/>
      <c r="B11" s="164"/>
      <c r="C11" s="164"/>
      <c r="D11" s="164"/>
      <c r="E11" s="70"/>
    </row>
    <row r="12" spans="1:5" s="165" customFormat="1">
      <c r="A12" s="164"/>
      <c r="B12" s="164"/>
      <c r="C12" s="164"/>
      <c r="D12" s="164"/>
      <c r="E12" s="70"/>
    </row>
    <row r="13" spans="1:5" s="165" customFormat="1">
      <c r="A13" s="164"/>
      <c r="B13" s="164"/>
      <c r="C13" s="164"/>
      <c r="D13" s="164"/>
      <c r="E13" s="70"/>
    </row>
    <row r="14" spans="1:5" s="165" customFormat="1">
      <c r="A14" s="164"/>
      <c r="B14" s="164"/>
      <c r="C14" s="164"/>
      <c r="D14" s="164"/>
      <c r="E14" s="70"/>
    </row>
    <row r="15" spans="1:5" s="165" customFormat="1">
      <c r="A15" s="164"/>
      <c r="B15" s="164"/>
      <c r="C15" s="164"/>
      <c r="D15" s="164"/>
      <c r="E15" s="70"/>
    </row>
    <row r="16" spans="1:5" s="165" customFormat="1">
      <c r="A16" s="164"/>
      <c r="B16" s="164"/>
      <c r="C16" s="164"/>
      <c r="D16" s="164"/>
      <c r="E16" s="70"/>
    </row>
    <row r="17" spans="1:5" s="165" customFormat="1">
      <c r="A17" s="164"/>
      <c r="B17" s="164"/>
      <c r="C17" s="164"/>
      <c r="D17" s="164"/>
      <c r="E17" s="70"/>
    </row>
    <row r="18" spans="1:5" s="165" customFormat="1">
      <c r="A18" s="164"/>
      <c r="B18" s="164"/>
      <c r="C18" s="164"/>
      <c r="D18" s="164"/>
      <c r="E18" s="70"/>
    </row>
    <row r="19" spans="1:5" s="165" customFormat="1">
      <c r="A19" s="164"/>
      <c r="B19" s="164"/>
      <c r="C19" s="164"/>
      <c r="D19" s="164"/>
      <c r="E19" s="70"/>
    </row>
    <row r="20" spans="1:5" s="165" customFormat="1">
      <c r="A20" s="164"/>
      <c r="B20" s="164"/>
      <c r="C20" s="164"/>
      <c r="D20" s="164"/>
      <c r="E20" s="70"/>
    </row>
    <row r="21" spans="1:5" s="165" customFormat="1">
      <c r="A21" s="164"/>
      <c r="B21" s="164"/>
      <c r="C21" s="164"/>
      <c r="D21" s="164"/>
      <c r="E21" s="70"/>
    </row>
    <row r="22" spans="1:5" s="165" customFormat="1">
      <c r="A22" s="164"/>
      <c r="B22" s="164"/>
      <c r="C22" s="164"/>
      <c r="D22" s="164"/>
      <c r="E22" s="70"/>
    </row>
    <row r="23" spans="1:5" s="165" customFormat="1">
      <c r="A23" s="164"/>
      <c r="B23" s="164"/>
      <c r="C23" s="164"/>
      <c r="D23" s="164"/>
      <c r="E23" s="70"/>
    </row>
    <row r="24" spans="1:5" s="165" customFormat="1">
      <c r="A24" s="164"/>
      <c r="B24" s="164"/>
      <c r="C24" s="164"/>
      <c r="D24" s="164"/>
      <c r="E24" s="70"/>
    </row>
    <row r="25" spans="1:5" s="165" customFormat="1">
      <c r="A25" s="164"/>
      <c r="B25" s="164"/>
      <c r="C25" s="164"/>
      <c r="D25" s="164"/>
      <c r="E25" s="70"/>
    </row>
    <row r="26" spans="1:5" s="165" customFormat="1">
      <c r="A26" s="164"/>
      <c r="B26" s="164"/>
      <c r="C26" s="164"/>
      <c r="D26" s="164"/>
      <c r="E26" s="70"/>
    </row>
    <row r="27" spans="1:5" s="165" customFormat="1">
      <c r="A27" s="164"/>
      <c r="B27" s="164"/>
      <c r="C27" s="164"/>
      <c r="D27" s="164"/>
      <c r="E27" s="70"/>
    </row>
    <row r="28" spans="1:5" s="165" customFormat="1">
      <c r="A28" s="164"/>
      <c r="B28" s="164"/>
      <c r="C28" s="164"/>
      <c r="D28" s="164"/>
      <c r="E28" s="70"/>
    </row>
    <row r="29" spans="1:5" s="165" customFormat="1">
      <c r="A29" s="164"/>
      <c r="B29" s="164"/>
      <c r="C29" s="164"/>
      <c r="D29" s="164"/>
      <c r="E29" s="70"/>
    </row>
    <row r="30" spans="1:5" s="165" customFormat="1">
      <c r="A30" s="164"/>
      <c r="B30" s="164"/>
      <c r="C30" s="164"/>
      <c r="D30" s="164"/>
      <c r="E30" s="70"/>
    </row>
    <row r="31" spans="1:5" s="165" customFormat="1">
      <c r="A31" s="164"/>
      <c r="B31" s="164"/>
      <c r="C31" s="164"/>
      <c r="D31" s="164"/>
      <c r="E31" s="70"/>
    </row>
    <row r="32" spans="1:5" s="165" customFormat="1">
      <c r="A32" s="164"/>
      <c r="B32" s="164"/>
      <c r="C32" s="164"/>
      <c r="D32" s="164"/>
      <c r="E32" s="70"/>
    </row>
    <row r="33" spans="1:5" s="165" customFormat="1">
      <c r="A33" s="164"/>
      <c r="B33" s="164"/>
      <c r="C33" s="164"/>
      <c r="D33" s="164"/>
      <c r="E33" s="70"/>
    </row>
    <row r="34" spans="1:5" s="165" customFormat="1">
      <c r="A34" s="164"/>
      <c r="B34" s="164"/>
      <c r="C34" s="164"/>
      <c r="D34" s="164"/>
      <c r="E34" s="70"/>
    </row>
    <row r="35" spans="1:5" s="165" customFormat="1">
      <c r="A35" s="164"/>
      <c r="B35" s="164"/>
      <c r="C35" s="164"/>
      <c r="D35" s="164"/>
      <c r="E35" s="70"/>
    </row>
    <row r="36" spans="1:5" s="165" customFormat="1">
      <c r="A36" s="164"/>
      <c r="B36" s="164"/>
      <c r="C36" s="164"/>
      <c r="D36" s="164"/>
      <c r="E36" s="70"/>
    </row>
    <row r="37" spans="1:5" s="165" customFormat="1">
      <c r="A37" s="164"/>
      <c r="B37" s="164"/>
      <c r="C37" s="164"/>
      <c r="D37" s="164"/>
      <c r="E37" s="70"/>
    </row>
    <row r="38" spans="1:5" s="165" customFormat="1">
      <c r="A38" s="164"/>
      <c r="B38" s="164"/>
      <c r="C38" s="164"/>
      <c r="D38" s="164"/>
      <c r="E38" s="70"/>
    </row>
    <row r="39" spans="1:5" s="165" customFormat="1">
      <c r="A39" s="164"/>
      <c r="B39" s="164"/>
      <c r="C39" s="164"/>
      <c r="D39" s="164"/>
      <c r="E39" s="70"/>
    </row>
    <row r="40" spans="1:5" s="165" customFormat="1">
      <c r="A40" s="164"/>
      <c r="B40" s="164"/>
      <c r="C40" s="164"/>
      <c r="D40" s="164"/>
      <c r="E40" s="70"/>
    </row>
    <row r="41" spans="1:5" s="165" customFormat="1">
      <c r="A41" s="164"/>
      <c r="B41" s="164"/>
      <c r="C41" s="164"/>
      <c r="D41" s="164"/>
      <c r="E41" s="70"/>
    </row>
    <row r="42" spans="1:5" s="165" customFormat="1">
      <c r="A42" s="164"/>
      <c r="B42" s="164"/>
      <c r="C42" s="164"/>
      <c r="D42" s="164"/>
      <c r="E42" s="70"/>
    </row>
    <row r="43" spans="1:5" s="165" customFormat="1">
      <c r="A43" s="164"/>
      <c r="B43" s="164"/>
      <c r="C43" s="164"/>
      <c r="D43" s="164"/>
      <c r="E43" s="70"/>
    </row>
    <row r="44" spans="1:5" s="165" customFormat="1">
      <c r="A44" s="164"/>
      <c r="B44" s="164"/>
      <c r="C44" s="164"/>
      <c r="D44" s="164"/>
      <c r="E44" s="70"/>
    </row>
    <row r="45" spans="1:5" s="165" customFormat="1">
      <c r="A45" s="164"/>
      <c r="B45" s="164"/>
      <c r="C45" s="164"/>
      <c r="D45" s="164"/>
      <c r="E45" s="70"/>
    </row>
    <row r="46" spans="1:5" s="165" customFormat="1">
      <c r="A46" s="164"/>
      <c r="B46" s="164"/>
      <c r="C46" s="164"/>
      <c r="D46" s="164"/>
    </row>
    <row r="47" spans="1:5" s="165" customFormat="1">
      <c r="A47" s="164"/>
      <c r="B47" s="164"/>
      <c r="C47" s="164"/>
      <c r="D47" s="164"/>
    </row>
    <row r="48" spans="1:5" s="165" customFormat="1">
      <c r="A48" s="164"/>
      <c r="B48" s="164"/>
      <c r="C48" s="164"/>
      <c r="D48" s="164"/>
    </row>
    <row r="49" spans="1:4" s="165" customFormat="1">
      <c r="A49" s="164"/>
      <c r="B49" s="164"/>
      <c r="C49" s="164"/>
      <c r="D49" s="164"/>
    </row>
    <row r="50" spans="1:4" s="165" customFormat="1">
      <c r="A50" s="164"/>
      <c r="B50" s="164"/>
      <c r="C50" s="164"/>
      <c r="D50" s="164"/>
    </row>
    <row r="51" spans="1:4" s="165" customFormat="1">
      <c r="A51" s="164"/>
      <c r="B51" s="164"/>
      <c r="C51" s="164"/>
      <c r="D51" s="164"/>
    </row>
    <row r="52" spans="1:4" s="165" customFormat="1">
      <c r="A52" s="164"/>
      <c r="B52" s="164"/>
      <c r="C52" s="164"/>
      <c r="D52" s="164"/>
    </row>
    <row r="53" spans="1:4" s="165" customFormat="1">
      <c r="A53" s="164"/>
      <c r="B53" s="164"/>
      <c r="C53" s="164"/>
      <c r="D53" s="16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8"/>
  <sheetViews>
    <sheetView zoomScale="80" zoomScaleNormal="80" workbookViewId="0">
      <selection activeCell="C49" sqref="C49"/>
    </sheetView>
  </sheetViews>
  <sheetFormatPr baseColWidth="10" defaultRowHeight="15"/>
  <cols>
    <col min="1" max="1" width="4.140625" customWidth="1"/>
    <col min="2" max="2" width="15.85546875" customWidth="1"/>
    <col min="3" max="3" width="19.140625" customWidth="1"/>
    <col min="4" max="4" width="13.85546875" bestFit="1" customWidth="1"/>
    <col min="5" max="5" width="21" customWidth="1"/>
    <col min="6" max="6" width="16.5703125" customWidth="1"/>
    <col min="7" max="7" width="20" customWidth="1"/>
    <col min="8" max="8" width="28.28515625" customWidth="1"/>
    <col min="9" max="9" width="19.7109375" customWidth="1"/>
    <col min="10" max="10" width="16.85546875" customWidth="1"/>
    <col min="11" max="11" width="14.42578125" customWidth="1"/>
    <col min="12" max="12" width="15" customWidth="1"/>
  </cols>
  <sheetData>
    <row r="2" spans="1:9" ht="15" customHeight="1">
      <c r="B2" s="302" t="s">
        <v>109</v>
      </c>
      <c r="C2" s="302"/>
      <c r="D2" s="302"/>
      <c r="E2" s="302"/>
      <c r="F2" s="302"/>
      <c r="G2" s="302"/>
      <c r="H2" s="33"/>
      <c r="I2" s="33"/>
    </row>
    <row r="3" spans="1:9" s="76" customFormat="1">
      <c r="B3" s="26" t="s">
        <v>5</v>
      </c>
      <c r="C3" s="79" t="s">
        <v>26</v>
      </c>
      <c r="D3" s="64" t="s">
        <v>97</v>
      </c>
      <c r="E3" s="26" t="s">
        <v>96</v>
      </c>
      <c r="F3" s="295" t="s">
        <v>32</v>
      </c>
      <c r="G3" s="295"/>
      <c r="H3" s="78"/>
      <c r="I3" s="78"/>
    </row>
    <row r="4" spans="1:9">
      <c r="B4" s="247" t="s">
        <v>233</v>
      </c>
      <c r="C4" s="194">
        <v>85264</v>
      </c>
      <c r="D4" s="248">
        <v>542.14</v>
      </c>
      <c r="E4" s="189">
        <v>37323170</v>
      </c>
      <c r="F4" s="83" t="s">
        <v>99</v>
      </c>
      <c r="G4" s="84" t="s">
        <v>100</v>
      </c>
      <c r="H4" s="32"/>
      <c r="I4" s="30"/>
    </row>
    <row r="5" spans="1:9">
      <c r="B5" s="247" t="s">
        <v>234</v>
      </c>
      <c r="C5" s="194">
        <v>95347</v>
      </c>
      <c r="D5" s="248">
        <v>563.83000000000004</v>
      </c>
      <c r="E5" s="189">
        <v>46948598</v>
      </c>
      <c r="F5" s="297"/>
      <c r="G5" s="298"/>
      <c r="H5" s="32"/>
      <c r="I5" s="30"/>
    </row>
    <row r="6" spans="1:9">
      <c r="B6" s="247" t="s">
        <v>235</v>
      </c>
      <c r="C6" s="194">
        <v>101033</v>
      </c>
      <c r="D6" s="248">
        <v>567.21</v>
      </c>
      <c r="E6" s="189">
        <v>45980665</v>
      </c>
      <c r="F6" s="297"/>
      <c r="G6" s="298"/>
      <c r="H6" s="32"/>
      <c r="I6" s="30"/>
    </row>
    <row r="7" spans="1:9">
      <c r="B7" s="247" t="s">
        <v>236</v>
      </c>
      <c r="C7" s="194">
        <v>91299</v>
      </c>
      <c r="D7" s="248">
        <v>570.62</v>
      </c>
      <c r="E7" s="189">
        <v>42880876</v>
      </c>
      <c r="F7" s="297"/>
      <c r="G7" s="298"/>
      <c r="H7" s="32"/>
      <c r="I7" s="30"/>
    </row>
    <row r="8" spans="1:9">
      <c r="B8" s="247" t="s">
        <v>237</v>
      </c>
      <c r="C8" s="194">
        <v>82129</v>
      </c>
      <c r="D8" s="248">
        <v>574.04</v>
      </c>
      <c r="E8" s="189">
        <v>40077156</v>
      </c>
      <c r="F8" s="297"/>
      <c r="G8" s="298"/>
      <c r="H8" s="32"/>
      <c r="I8" s="30"/>
    </row>
    <row r="9" spans="1:9">
      <c r="B9" s="247" t="s">
        <v>238</v>
      </c>
      <c r="C9" s="194">
        <v>86802</v>
      </c>
      <c r="D9" s="248">
        <v>577.48</v>
      </c>
      <c r="E9" s="189">
        <v>40954473</v>
      </c>
      <c r="F9" s="297"/>
      <c r="G9" s="298"/>
      <c r="H9" s="32"/>
      <c r="I9" s="30"/>
    </row>
    <row r="10" spans="1:9">
      <c r="B10" s="247" t="s">
        <v>239</v>
      </c>
      <c r="C10" s="194">
        <v>100907</v>
      </c>
      <c r="D10" s="248">
        <v>580.95000000000005</v>
      </c>
      <c r="E10" s="189">
        <v>49339580</v>
      </c>
      <c r="F10" s="297"/>
      <c r="G10" s="298"/>
      <c r="H10" s="32"/>
      <c r="I10" s="30"/>
    </row>
    <row r="11" spans="1:9">
      <c r="A11" s="21"/>
      <c r="B11" s="247" t="s">
        <v>240</v>
      </c>
      <c r="C11" s="194">
        <v>100105</v>
      </c>
      <c r="D11" s="248">
        <v>584.44000000000005</v>
      </c>
      <c r="E11" s="189">
        <v>47838616</v>
      </c>
      <c r="F11" s="297"/>
      <c r="G11" s="298"/>
      <c r="H11" s="32"/>
      <c r="I11" s="30"/>
    </row>
    <row r="12" spans="1:9">
      <c r="B12" s="247" t="s">
        <v>241</v>
      </c>
      <c r="C12" s="194">
        <v>103408</v>
      </c>
      <c r="D12" s="248">
        <v>195.38</v>
      </c>
      <c r="E12" s="189">
        <v>48807293</v>
      </c>
      <c r="F12" s="297"/>
      <c r="G12" s="298"/>
      <c r="H12" s="32"/>
      <c r="I12" s="30"/>
    </row>
    <row r="13" spans="1:9">
      <c r="B13" s="247" t="s">
        <v>242</v>
      </c>
      <c r="C13" s="194">
        <v>98577</v>
      </c>
      <c r="D13" s="248">
        <v>599.70000000000005</v>
      </c>
      <c r="E13" s="189">
        <v>48681012</v>
      </c>
      <c r="F13" s="297"/>
      <c r="G13" s="298"/>
      <c r="H13" s="32"/>
      <c r="I13" s="30"/>
    </row>
    <row r="14" spans="1:9">
      <c r="B14" s="247" t="s">
        <v>243</v>
      </c>
      <c r="C14" s="194">
        <v>98324</v>
      </c>
      <c r="D14" s="248">
        <v>611.69000000000005</v>
      </c>
      <c r="E14" s="189">
        <v>49186350</v>
      </c>
      <c r="F14" s="297"/>
      <c r="G14" s="298"/>
      <c r="H14" s="32"/>
      <c r="I14" s="30"/>
    </row>
    <row r="15" spans="1:9">
      <c r="B15" s="247" t="s">
        <v>244</v>
      </c>
      <c r="C15" s="194">
        <v>72962</v>
      </c>
      <c r="D15" s="248">
        <v>623.92999999999995</v>
      </c>
      <c r="E15" s="189">
        <v>36204522</v>
      </c>
      <c r="F15" s="297"/>
      <c r="G15" s="298"/>
      <c r="H15" s="32"/>
      <c r="I15" s="30"/>
    </row>
    <row r="16" spans="1:9">
      <c r="B16" s="193"/>
      <c r="C16" s="194"/>
      <c r="D16" s="189"/>
      <c r="E16" s="189"/>
      <c r="F16" s="297"/>
      <c r="G16" s="298"/>
      <c r="H16" s="32"/>
      <c r="I16" s="30"/>
    </row>
    <row r="17" spans="1:9">
      <c r="B17" s="193"/>
      <c r="C17" s="194"/>
      <c r="D17" s="189"/>
      <c r="E17" s="189"/>
      <c r="F17" s="297"/>
      <c r="G17" s="298"/>
      <c r="H17" s="32"/>
      <c r="I17" s="30"/>
    </row>
    <row r="18" spans="1:9">
      <c r="B18" s="193"/>
      <c r="C18" s="194"/>
      <c r="D18" s="189"/>
      <c r="E18" s="189"/>
      <c r="F18" s="297"/>
      <c r="G18" s="298"/>
      <c r="H18" s="32"/>
      <c r="I18" s="30"/>
    </row>
    <row r="19" spans="1:9">
      <c r="B19" s="193"/>
      <c r="C19" s="194"/>
      <c r="D19" s="189"/>
      <c r="E19" s="189"/>
      <c r="F19" s="297"/>
      <c r="G19" s="298"/>
      <c r="H19" s="32"/>
      <c r="I19" s="30"/>
    </row>
    <row r="20" spans="1:9">
      <c r="B20" s="193"/>
      <c r="C20" s="194"/>
      <c r="D20" s="189"/>
      <c r="E20" s="189"/>
      <c r="F20" s="297"/>
      <c r="G20" s="298"/>
      <c r="H20" s="32"/>
      <c r="I20" s="30"/>
    </row>
    <row r="21" spans="1:9">
      <c r="B21" s="193"/>
      <c r="C21" s="194"/>
      <c r="D21" s="189"/>
      <c r="E21" s="189"/>
      <c r="F21" s="297"/>
      <c r="G21" s="298"/>
      <c r="H21" s="32"/>
      <c r="I21" s="30"/>
    </row>
    <row r="22" spans="1:9">
      <c r="B22" s="193"/>
      <c r="C22" s="194"/>
      <c r="D22" s="189"/>
      <c r="E22" s="189"/>
      <c r="F22" s="297"/>
      <c r="G22" s="298"/>
      <c r="H22" s="32"/>
      <c r="I22" s="30"/>
    </row>
    <row r="23" spans="1:9">
      <c r="B23" s="193"/>
      <c r="C23" s="194"/>
      <c r="D23" s="189"/>
      <c r="E23" s="189"/>
      <c r="F23" s="297"/>
      <c r="G23" s="298"/>
      <c r="H23" s="32"/>
      <c r="I23" s="30"/>
    </row>
    <row r="24" spans="1:9">
      <c r="B24" s="193"/>
      <c r="C24" s="194"/>
      <c r="D24" s="189"/>
      <c r="E24" s="189"/>
      <c r="F24" s="297"/>
      <c r="G24" s="298"/>
      <c r="H24" s="32"/>
      <c r="I24" s="30"/>
    </row>
    <row r="25" spans="1:9">
      <c r="B25" s="193"/>
      <c r="C25" s="194"/>
      <c r="D25" s="189"/>
      <c r="E25" s="189"/>
      <c r="F25" s="297"/>
      <c r="G25" s="298"/>
      <c r="H25" s="32"/>
      <c r="I25" s="30"/>
    </row>
    <row r="26" spans="1:9">
      <c r="B26" s="193"/>
      <c r="C26" s="194"/>
      <c r="D26" s="189"/>
      <c r="E26" s="189"/>
      <c r="F26" s="297"/>
      <c r="G26" s="298"/>
      <c r="H26" s="32"/>
      <c r="I26" s="30"/>
    </row>
    <row r="27" spans="1:9">
      <c r="B27" s="193"/>
      <c r="C27" s="194"/>
      <c r="D27" s="189"/>
      <c r="E27" s="189"/>
      <c r="F27" s="297"/>
      <c r="G27" s="298"/>
      <c r="H27" s="32"/>
      <c r="I27" s="30"/>
    </row>
    <row r="28" spans="1:9">
      <c r="A28" s="30"/>
      <c r="B28" s="30"/>
      <c r="C28" s="30"/>
      <c r="D28" s="30"/>
      <c r="E28" s="30"/>
      <c r="F28" s="31"/>
      <c r="G28" s="30"/>
      <c r="H28" s="32"/>
      <c r="I28" s="30"/>
    </row>
    <row r="29" spans="1:9">
      <c r="B29" s="65" t="s">
        <v>9</v>
      </c>
      <c r="C29" s="61">
        <f>+AVERAGE(C4:C27)</f>
        <v>93013.083333333328</v>
      </c>
      <c r="D29" s="61"/>
      <c r="E29" s="72">
        <f>+AVERAGE(E4:E27)</f>
        <v>44518525.916666664</v>
      </c>
    </row>
    <row r="30" spans="1:9">
      <c r="B30" s="65" t="s">
        <v>23</v>
      </c>
      <c r="C30" s="61">
        <f>+MAX(C4:C27)</f>
        <v>103408</v>
      </c>
      <c r="D30" s="61"/>
      <c r="E30" s="72">
        <f>+MAX(E4:E27)</f>
        <v>49339580</v>
      </c>
    </row>
    <row r="31" spans="1:9">
      <c r="B31" s="65" t="s">
        <v>24</v>
      </c>
      <c r="C31" s="61">
        <f>+MIN(C4:C27)</f>
        <v>72962</v>
      </c>
      <c r="D31" s="61"/>
      <c r="E31" s="72">
        <f>+MIN(E4:E27)</f>
        <v>36204522</v>
      </c>
    </row>
    <row r="32" spans="1:9">
      <c r="B32" s="65" t="s">
        <v>95</v>
      </c>
      <c r="C32" s="61">
        <f>+SUM(C4:C27)</f>
        <v>1116157</v>
      </c>
      <c r="D32" s="61"/>
      <c r="E32" s="72">
        <f>SUM(E4:E15)</f>
        <v>534222311</v>
      </c>
    </row>
    <row r="33" spans="1:10">
      <c r="B33" s="73"/>
      <c r="C33" s="74"/>
      <c r="D33" s="74"/>
      <c r="E33" s="75"/>
    </row>
    <row r="34" spans="1:10">
      <c r="B34" s="73"/>
      <c r="C34" s="74"/>
      <c r="D34" s="74"/>
      <c r="E34" s="75"/>
    </row>
    <row r="35" spans="1:10">
      <c r="B35" s="22"/>
    </row>
    <row r="36" spans="1:10">
      <c r="B36" s="296" t="s">
        <v>165</v>
      </c>
      <c r="C36" s="296"/>
      <c r="D36" s="296"/>
      <c r="E36" s="296"/>
      <c r="F36" s="296"/>
      <c r="G36" s="296"/>
      <c r="H36" s="296"/>
      <c r="I36" s="29"/>
      <c r="J36" s="29"/>
    </row>
    <row r="37" spans="1:10">
      <c r="B37" s="27" t="s">
        <v>30</v>
      </c>
      <c r="C37" s="100" t="s">
        <v>166</v>
      </c>
      <c r="D37" s="63" t="s">
        <v>98</v>
      </c>
      <c r="E37" s="26" t="s">
        <v>96</v>
      </c>
      <c r="F37" s="66" t="s">
        <v>26</v>
      </c>
      <c r="G37" s="27" t="s">
        <v>32</v>
      </c>
      <c r="H37" s="27"/>
    </row>
    <row r="38" spans="1:10">
      <c r="B38" s="243"/>
      <c r="C38" s="243"/>
      <c r="D38" s="243"/>
      <c r="E38" s="189"/>
      <c r="F38" s="34"/>
      <c r="G38" s="291" t="s">
        <v>167</v>
      </c>
      <c r="H38" s="292"/>
    </row>
    <row r="39" spans="1:10">
      <c r="B39" s="247" t="s">
        <v>233</v>
      </c>
      <c r="C39" s="249">
        <v>576</v>
      </c>
      <c r="D39" s="224">
        <f>E39/C39</f>
        <v>1708.5883854166668</v>
      </c>
      <c r="E39" s="189">
        <v>984146.91</v>
      </c>
      <c r="F39" s="34">
        <f t="shared" ref="F39:F50" si="0">+C39*$G$42*$G$47</f>
        <v>5749.6319999999996</v>
      </c>
      <c r="G39" s="303" t="s">
        <v>170</v>
      </c>
      <c r="H39" s="304"/>
    </row>
    <row r="40" spans="1:10">
      <c r="B40" s="247" t="s">
        <v>234</v>
      </c>
      <c r="C40" s="249">
        <v>3121</v>
      </c>
      <c r="D40" s="224">
        <f t="shared" ref="D40:D50" si="1">E40/C40</f>
        <v>1727.1396988144825</v>
      </c>
      <c r="E40" s="189">
        <v>5390403</v>
      </c>
      <c r="F40" s="34">
        <f t="shared" si="0"/>
        <v>31153.822</v>
      </c>
      <c r="G40" s="88"/>
      <c r="H40" s="89"/>
    </row>
    <row r="41" spans="1:10">
      <c r="B41" s="247" t="s">
        <v>235</v>
      </c>
      <c r="C41" s="249">
        <v>2232</v>
      </c>
      <c r="D41" s="224">
        <f t="shared" si="1"/>
        <v>1830.7598566308243</v>
      </c>
      <c r="E41" s="189">
        <v>4086256</v>
      </c>
      <c r="F41" s="34">
        <f t="shared" si="0"/>
        <v>22279.824000000004</v>
      </c>
      <c r="G41" s="285" t="s">
        <v>33</v>
      </c>
      <c r="H41" s="286"/>
    </row>
    <row r="42" spans="1:10">
      <c r="B42" s="247" t="s">
        <v>236</v>
      </c>
      <c r="C42" s="249">
        <v>1682</v>
      </c>
      <c r="D42" s="224">
        <f t="shared" si="1"/>
        <v>1865.4599999999998</v>
      </c>
      <c r="E42" s="189">
        <v>3137703.7199999997</v>
      </c>
      <c r="F42" s="34">
        <f t="shared" si="0"/>
        <v>16789.724000000002</v>
      </c>
      <c r="G42" s="173">
        <v>35.65</v>
      </c>
      <c r="H42" s="174" t="s">
        <v>169</v>
      </c>
    </row>
    <row r="43" spans="1:10">
      <c r="B43" s="247" t="s">
        <v>237</v>
      </c>
      <c r="C43" s="249">
        <v>2763</v>
      </c>
      <c r="D43" s="224">
        <f t="shared" si="1"/>
        <v>1843.6293883460007</v>
      </c>
      <c r="E43" s="189">
        <v>5093948</v>
      </c>
      <c r="F43" s="34">
        <f t="shared" si="0"/>
        <v>27580.266000000003</v>
      </c>
      <c r="G43" s="287" t="s">
        <v>34</v>
      </c>
      <c r="H43" s="288"/>
    </row>
    <row r="44" spans="1:10" ht="15" customHeight="1">
      <c r="B44" s="247" t="s">
        <v>238</v>
      </c>
      <c r="C44" s="249">
        <v>2292</v>
      </c>
      <c r="D44" s="224">
        <f t="shared" si="1"/>
        <v>1852.1698298429319</v>
      </c>
      <c r="E44" s="189">
        <v>4245173.25</v>
      </c>
      <c r="F44" s="34">
        <f t="shared" si="0"/>
        <v>22878.744000000002</v>
      </c>
      <c r="G44" s="282" t="s">
        <v>35</v>
      </c>
      <c r="H44" s="283"/>
    </row>
    <row r="45" spans="1:10">
      <c r="B45" s="247" t="s">
        <v>239</v>
      </c>
      <c r="C45" s="249">
        <v>2457</v>
      </c>
      <c r="D45" s="224">
        <f t="shared" si="1"/>
        <v>1907.9242979242979</v>
      </c>
      <c r="E45" s="189">
        <v>4687770</v>
      </c>
      <c r="F45" s="34">
        <f t="shared" si="0"/>
        <v>24525.774000000005</v>
      </c>
      <c r="G45" s="289"/>
      <c r="H45" s="290"/>
    </row>
    <row r="46" spans="1:10">
      <c r="A46" s="21"/>
      <c r="B46" s="247" t="s">
        <v>240</v>
      </c>
      <c r="C46" s="249">
        <v>2121</v>
      </c>
      <c r="D46" s="224">
        <f t="shared" si="1"/>
        <v>1940.3163602074494</v>
      </c>
      <c r="E46" s="189">
        <v>4115411</v>
      </c>
      <c r="F46" s="34">
        <f t="shared" si="0"/>
        <v>21171.822</v>
      </c>
      <c r="G46" s="287" t="s">
        <v>36</v>
      </c>
      <c r="H46" s="288"/>
    </row>
    <row r="47" spans="1:10">
      <c r="B47" s="247" t="s">
        <v>241</v>
      </c>
      <c r="C47" s="249">
        <v>1796</v>
      </c>
      <c r="D47" s="224">
        <f t="shared" si="1"/>
        <v>1872.8062360801782</v>
      </c>
      <c r="E47" s="189">
        <v>3363560</v>
      </c>
      <c r="F47" s="34">
        <f t="shared" si="0"/>
        <v>17927.671999999999</v>
      </c>
      <c r="G47" s="180">
        <v>0.28000000000000003</v>
      </c>
      <c r="H47" s="174" t="s">
        <v>26</v>
      </c>
    </row>
    <row r="48" spans="1:10">
      <c r="B48" s="247" t="s">
        <v>242</v>
      </c>
      <c r="C48" s="249">
        <v>2252</v>
      </c>
      <c r="D48" s="224">
        <f t="shared" si="1"/>
        <v>1954.5337477797514</v>
      </c>
      <c r="E48" s="189">
        <v>4401610</v>
      </c>
      <c r="F48" s="34">
        <f t="shared" si="0"/>
        <v>22479.464000000004</v>
      </c>
      <c r="G48" s="180">
        <v>1</v>
      </c>
      <c r="H48" s="174" t="s">
        <v>28</v>
      </c>
    </row>
    <row r="49" spans="2:8">
      <c r="B49" s="247" t="s">
        <v>243</v>
      </c>
      <c r="C49" s="249">
        <v>1740</v>
      </c>
      <c r="D49" s="224">
        <f t="shared" si="1"/>
        <v>1906.3534482758621</v>
      </c>
      <c r="E49" s="189">
        <v>3317055</v>
      </c>
      <c r="F49" s="34">
        <f t="shared" si="0"/>
        <v>17368.68</v>
      </c>
      <c r="G49" s="291" t="s">
        <v>37</v>
      </c>
      <c r="H49" s="292"/>
    </row>
    <row r="50" spans="2:8" ht="15" customHeight="1">
      <c r="B50" s="247" t="s">
        <v>244</v>
      </c>
      <c r="C50" s="249">
        <v>2239</v>
      </c>
      <c r="D50" s="224">
        <f t="shared" si="1"/>
        <v>1895.25</v>
      </c>
      <c r="E50" s="189">
        <v>4243464.75</v>
      </c>
      <c r="F50" s="34">
        <f t="shared" si="0"/>
        <v>22349.698</v>
      </c>
      <c r="G50" s="282"/>
      <c r="H50" s="283"/>
    </row>
    <row r="51" spans="2:8">
      <c r="B51" s="195"/>
      <c r="C51" s="196"/>
      <c r="D51" s="189"/>
      <c r="E51" s="189"/>
      <c r="F51" s="197"/>
      <c r="G51" s="289"/>
      <c r="H51" s="290"/>
    </row>
    <row r="52" spans="2:8">
      <c r="B52" s="195"/>
      <c r="C52" s="196"/>
      <c r="D52" s="189"/>
      <c r="E52" s="189"/>
      <c r="F52" s="197"/>
      <c r="G52" s="89"/>
      <c r="H52" s="89"/>
    </row>
    <row r="53" spans="2:8">
      <c r="B53" s="195"/>
      <c r="C53" s="196"/>
      <c r="D53" s="189"/>
      <c r="E53" s="189"/>
      <c r="F53" s="197"/>
      <c r="G53" s="89"/>
      <c r="H53" s="89"/>
    </row>
    <row r="54" spans="2:8">
      <c r="B54" s="195"/>
      <c r="C54" s="196"/>
      <c r="D54" s="189"/>
      <c r="E54" s="189"/>
      <c r="F54" s="197"/>
      <c r="G54" s="89"/>
      <c r="H54" s="89"/>
    </row>
    <row r="55" spans="2:8">
      <c r="B55" s="195"/>
      <c r="C55" s="196"/>
      <c r="D55" s="189"/>
      <c r="E55" s="189"/>
      <c r="F55" s="197"/>
      <c r="G55" s="89"/>
      <c r="H55" s="89"/>
    </row>
    <row r="56" spans="2:8">
      <c r="B56" s="195"/>
      <c r="C56" s="196"/>
      <c r="D56" s="189"/>
      <c r="E56" s="189"/>
      <c r="F56" s="197"/>
      <c r="G56" s="89"/>
      <c r="H56" s="89"/>
    </row>
    <row r="57" spans="2:8">
      <c r="B57" s="195"/>
      <c r="C57" s="196"/>
      <c r="D57" s="189"/>
      <c r="E57" s="189"/>
      <c r="F57" s="197"/>
      <c r="G57" s="89"/>
      <c r="H57" s="89"/>
    </row>
    <row r="58" spans="2:8">
      <c r="B58" s="195"/>
      <c r="C58" s="196"/>
      <c r="D58" s="189"/>
      <c r="E58" s="189"/>
      <c r="F58" s="197"/>
      <c r="G58" s="89"/>
      <c r="H58" s="89"/>
    </row>
    <row r="59" spans="2:8">
      <c r="B59" s="195"/>
      <c r="C59" s="196"/>
      <c r="D59" s="189"/>
      <c r="E59" s="189"/>
      <c r="F59" s="197"/>
      <c r="G59" s="89"/>
      <c r="H59" s="89"/>
    </row>
    <row r="60" spans="2:8">
      <c r="B60" s="195"/>
      <c r="C60" s="196"/>
      <c r="D60" s="189"/>
      <c r="E60" s="189"/>
      <c r="F60" s="197"/>
      <c r="G60" s="89"/>
      <c r="H60" s="89"/>
    </row>
    <row r="61" spans="2:8">
      <c r="B61" s="195"/>
      <c r="C61" s="196"/>
      <c r="D61" s="189"/>
      <c r="E61" s="189"/>
      <c r="F61" s="197"/>
      <c r="G61" s="89"/>
      <c r="H61" s="89"/>
    </row>
    <row r="62" spans="2:8">
      <c r="B62" s="2"/>
      <c r="C62" s="2"/>
      <c r="D62" s="2"/>
    </row>
    <row r="63" spans="2:8">
      <c r="B63" s="80" t="s">
        <v>9</v>
      </c>
      <c r="C63" s="61">
        <f>+AVERAGE(C38:C50)</f>
        <v>2105.9166666666665</v>
      </c>
      <c r="D63" s="61"/>
      <c r="E63" s="72">
        <f>+AVERAGE(E38:E61)</f>
        <v>3922208.4691666663</v>
      </c>
      <c r="F63" s="34">
        <f>+AVERAGE(F38:F61)</f>
        <v>21021.260166666667</v>
      </c>
    </row>
    <row r="64" spans="2:8">
      <c r="B64" s="80" t="s">
        <v>23</v>
      </c>
      <c r="C64" s="61">
        <f>+MAX(C38:C61)</f>
        <v>3121</v>
      </c>
      <c r="D64" s="61"/>
      <c r="E64" s="72">
        <f>+MAX(E38:E61)</f>
        <v>5390403</v>
      </c>
      <c r="F64" s="34">
        <f>+MAX(F38:F61)</f>
        <v>31153.822</v>
      </c>
    </row>
    <row r="65" spans="2:13">
      <c r="B65" s="80" t="s">
        <v>24</v>
      </c>
      <c r="C65" s="61">
        <f>+MIN(C38:C61)</f>
        <v>576</v>
      </c>
      <c r="D65" s="61"/>
      <c r="E65" s="72">
        <f>+MIN(E38:E61)</f>
        <v>984146.91</v>
      </c>
      <c r="F65" s="34">
        <f>+MIN(F38:F61)</f>
        <v>5749.6319999999996</v>
      </c>
    </row>
    <row r="66" spans="2:13">
      <c r="B66" s="80" t="s">
        <v>95</v>
      </c>
      <c r="C66" s="61">
        <f>+SUM(C38:C61)</f>
        <v>25271</v>
      </c>
      <c r="D66" s="61"/>
      <c r="E66" s="72">
        <f>SUM(E38:E50)</f>
        <v>47066501.629999995</v>
      </c>
      <c r="F66" s="34">
        <f>SUM(F38:F61)</f>
        <v>252255.122</v>
      </c>
    </row>
    <row r="67" spans="2:13">
      <c r="B67" s="35"/>
      <c r="C67" s="36"/>
      <c r="D67" s="36"/>
      <c r="E67" s="36"/>
      <c r="F67" s="36"/>
    </row>
    <row r="68" spans="2:13">
      <c r="B68" s="35"/>
      <c r="C68" s="36"/>
      <c r="D68" s="36"/>
      <c r="E68" s="36"/>
      <c r="F68" s="36"/>
    </row>
    <row r="69" spans="2:13">
      <c r="B69" s="35"/>
      <c r="C69" s="36"/>
      <c r="D69" s="36"/>
      <c r="E69" s="36"/>
      <c r="F69" s="36"/>
    </row>
    <row r="70" spans="2:13" hidden="1">
      <c r="B70" s="293" t="s">
        <v>27</v>
      </c>
      <c r="C70" s="305"/>
      <c r="D70" s="305"/>
      <c r="E70" s="305"/>
      <c r="F70" s="305"/>
      <c r="G70" s="305"/>
      <c r="H70" s="305"/>
      <c r="L70" s="29"/>
    </row>
    <row r="71" spans="2:13" hidden="1">
      <c r="B71" s="49" t="s">
        <v>5</v>
      </c>
      <c r="C71" s="100" t="s">
        <v>39</v>
      </c>
      <c r="D71" s="49" t="s">
        <v>98</v>
      </c>
      <c r="E71" s="49" t="s">
        <v>96</v>
      </c>
      <c r="F71" s="49" t="s">
        <v>26</v>
      </c>
      <c r="G71" s="293" t="s">
        <v>32</v>
      </c>
      <c r="H71" s="305"/>
    </row>
    <row r="72" spans="2:13" hidden="1">
      <c r="B72" s="92" t="str">
        <f t="shared" ref="B72:B83" si="2">+B4</f>
        <v>Enero</v>
      </c>
      <c r="C72" s="91">
        <v>0</v>
      </c>
      <c r="D72" s="189">
        <v>2000</v>
      </c>
      <c r="E72" s="81">
        <f>+C72*D72</f>
        <v>0</v>
      </c>
      <c r="F72" s="82">
        <f>+C72*$H$84*$G$78*$G$89*$G$93</f>
        <v>0</v>
      </c>
      <c r="G72" s="291"/>
      <c r="H72" s="292"/>
      <c r="L72" s="37"/>
    </row>
    <row r="73" spans="2:13" hidden="1">
      <c r="B73" s="92" t="str">
        <f t="shared" si="2"/>
        <v>Febrero</v>
      </c>
      <c r="C73" s="91">
        <v>0</v>
      </c>
      <c r="D73" s="189">
        <v>2000</v>
      </c>
      <c r="E73" s="81">
        <f t="shared" ref="E73:E83" si="3">+C73*D73</f>
        <v>0</v>
      </c>
      <c r="F73" s="82">
        <f t="shared" ref="F73:F83" si="4">+C73*$H$84*$G$78*$G$89*$G$93</f>
        <v>0</v>
      </c>
      <c r="G73" s="291"/>
      <c r="H73" s="292"/>
      <c r="L73" s="41"/>
    </row>
    <row r="74" spans="2:13" hidden="1">
      <c r="B74" s="92" t="str">
        <f t="shared" si="2"/>
        <v>Marzo</v>
      </c>
      <c r="C74" s="91">
        <v>0</v>
      </c>
      <c r="D74" s="189">
        <v>2000</v>
      </c>
      <c r="E74" s="81">
        <f t="shared" si="3"/>
        <v>0</v>
      </c>
      <c r="F74" s="82">
        <f t="shared" si="4"/>
        <v>0</v>
      </c>
      <c r="G74" s="280" t="s">
        <v>40</v>
      </c>
      <c r="H74" s="280"/>
      <c r="L74" s="38"/>
    </row>
    <row r="75" spans="2:13" hidden="1">
      <c r="B75" s="92" t="str">
        <f t="shared" si="2"/>
        <v>Abril</v>
      </c>
      <c r="C75" s="91">
        <v>0</v>
      </c>
      <c r="D75" s="189">
        <v>2000</v>
      </c>
      <c r="E75" s="81">
        <f t="shared" si="3"/>
        <v>0</v>
      </c>
      <c r="F75" s="82">
        <f t="shared" si="4"/>
        <v>0</v>
      </c>
      <c r="G75" s="177" t="s">
        <v>27</v>
      </c>
      <c r="H75" s="181">
        <v>92</v>
      </c>
      <c r="L75" s="39"/>
    </row>
    <row r="76" spans="2:13" hidden="1">
      <c r="B76" s="92" t="str">
        <f t="shared" si="2"/>
        <v>Mayo</v>
      </c>
      <c r="C76" s="91">
        <v>0</v>
      </c>
      <c r="D76" s="189">
        <v>2000</v>
      </c>
      <c r="E76" s="81">
        <f t="shared" si="3"/>
        <v>0</v>
      </c>
      <c r="F76" s="82">
        <f t="shared" si="4"/>
        <v>0</v>
      </c>
      <c r="G76" s="178" t="s">
        <v>102</v>
      </c>
      <c r="H76" s="181">
        <v>8</v>
      </c>
      <c r="L76" s="37"/>
    </row>
    <row r="77" spans="2:13" hidden="1">
      <c r="B77" s="92" t="str">
        <f t="shared" si="2"/>
        <v>Junio</v>
      </c>
      <c r="C77" s="91">
        <v>0</v>
      </c>
      <c r="D77" s="189">
        <v>2000</v>
      </c>
      <c r="E77" s="81">
        <f t="shared" si="3"/>
        <v>0</v>
      </c>
      <c r="F77" s="82">
        <f t="shared" si="4"/>
        <v>0</v>
      </c>
      <c r="G77" s="280" t="s">
        <v>41</v>
      </c>
      <c r="H77" s="280"/>
      <c r="L77" s="39"/>
    </row>
    <row r="78" spans="2:13" hidden="1">
      <c r="B78" s="92" t="str">
        <f t="shared" si="2"/>
        <v>Julio</v>
      </c>
      <c r="C78" s="91">
        <v>0</v>
      </c>
      <c r="D78" s="189">
        <v>2000</v>
      </c>
      <c r="E78" s="81">
        <f t="shared" si="3"/>
        <v>0</v>
      </c>
      <c r="F78" s="82">
        <f t="shared" si="4"/>
        <v>0</v>
      </c>
      <c r="G78" s="175">
        <v>0.85</v>
      </c>
      <c r="H78" s="160" t="s">
        <v>103</v>
      </c>
      <c r="J78" s="37"/>
      <c r="K78" s="37"/>
      <c r="L78" s="38"/>
      <c r="M78" s="37"/>
    </row>
    <row r="79" spans="2:13" hidden="1">
      <c r="B79" s="92" t="str">
        <f t="shared" si="2"/>
        <v>Agosto</v>
      </c>
      <c r="C79" s="91">
        <v>0</v>
      </c>
      <c r="D79" s="189">
        <v>2000</v>
      </c>
      <c r="E79" s="81">
        <f t="shared" si="3"/>
        <v>0</v>
      </c>
      <c r="F79" s="82">
        <f t="shared" si="4"/>
        <v>0</v>
      </c>
      <c r="G79" s="280" t="s">
        <v>68</v>
      </c>
      <c r="H79" s="280"/>
      <c r="J79" s="37"/>
      <c r="K79" s="37"/>
      <c r="L79" s="40"/>
      <c r="M79" s="37"/>
    </row>
    <row r="80" spans="2:13" ht="15" hidden="1" customHeight="1">
      <c r="B80" s="92" t="str">
        <f t="shared" si="2"/>
        <v>Septiembre</v>
      </c>
      <c r="C80" s="91">
        <v>0</v>
      </c>
      <c r="D80" s="189">
        <v>2000</v>
      </c>
      <c r="E80" s="81">
        <f t="shared" si="3"/>
        <v>0</v>
      </c>
      <c r="F80" s="82">
        <f t="shared" si="4"/>
        <v>0</v>
      </c>
      <c r="G80" s="279" t="s">
        <v>101</v>
      </c>
      <c r="H80" s="307"/>
      <c r="J80" s="37"/>
      <c r="K80" s="37"/>
      <c r="L80" s="37"/>
      <c r="M80" s="37"/>
    </row>
    <row r="81" spans="2:13" hidden="1">
      <c r="B81" s="92" t="str">
        <f t="shared" si="2"/>
        <v>Octubre</v>
      </c>
      <c r="C81" s="91">
        <v>0</v>
      </c>
      <c r="D81" s="189">
        <v>2000</v>
      </c>
      <c r="E81" s="81">
        <f t="shared" si="3"/>
        <v>0</v>
      </c>
      <c r="F81" s="82">
        <f t="shared" si="4"/>
        <v>0</v>
      </c>
      <c r="G81" s="307"/>
      <c r="H81" s="307"/>
      <c r="J81" s="37"/>
      <c r="K81" s="37"/>
      <c r="L81" s="40"/>
      <c r="M81" s="37"/>
    </row>
    <row r="82" spans="2:13" hidden="1">
      <c r="B82" s="92" t="str">
        <f t="shared" si="2"/>
        <v>Noviembre</v>
      </c>
      <c r="C82" s="91">
        <v>0</v>
      </c>
      <c r="D82" s="189">
        <v>2000</v>
      </c>
      <c r="E82" s="81">
        <f t="shared" si="3"/>
        <v>0</v>
      </c>
      <c r="F82" s="82">
        <f t="shared" si="4"/>
        <v>0</v>
      </c>
      <c r="G82" s="284" t="s">
        <v>42</v>
      </c>
      <c r="H82" s="284"/>
      <c r="J82" s="37"/>
      <c r="K82" s="37"/>
      <c r="L82" s="37"/>
      <c r="M82" s="37"/>
    </row>
    <row r="83" spans="2:13" hidden="1">
      <c r="B83" s="92" t="str">
        <f t="shared" si="2"/>
        <v>Diciembre</v>
      </c>
      <c r="C83" s="91">
        <v>0</v>
      </c>
      <c r="D83" s="189">
        <v>2000</v>
      </c>
      <c r="E83" s="81">
        <f t="shared" si="3"/>
        <v>0</v>
      </c>
      <c r="F83" s="82">
        <f t="shared" si="4"/>
        <v>0</v>
      </c>
      <c r="G83" s="176" t="s">
        <v>39</v>
      </c>
      <c r="H83" s="175">
        <v>1</v>
      </c>
      <c r="J83" s="37"/>
      <c r="K83" s="37"/>
      <c r="L83" s="37"/>
      <c r="M83" s="37"/>
    </row>
    <row r="84" spans="2:13" hidden="1">
      <c r="B84" s="198"/>
      <c r="C84" s="199"/>
      <c r="D84" s="188"/>
      <c r="E84" s="189"/>
      <c r="F84" s="200"/>
      <c r="G84" s="175" t="s">
        <v>43</v>
      </c>
      <c r="H84" s="175">
        <v>3.7850000000000001</v>
      </c>
      <c r="I84" s="37"/>
      <c r="J84" s="37"/>
      <c r="K84" s="37"/>
      <c r="L84" s="37"/>
      <c r="M84" s="37"/>
    </row>
    <row r="85" spans="2:13" hidden="1">
      <c r="B85" s="198"/>
      <c r="C85" s="199"/>
      <c r="D85" s="188"/>
      <c r="E85" s="189"/>
      <c r="F85" s="200"/>
      <c r="G85" s="280" t="s">
        <v>44</v>
      </c>
      <c r="H85" s="280"/>
      <c r="I85" s="37"/>
      <c r="J85" s="37"/>
      <c r="K85" s="37"/>
      <c r="L85" s="37"/>
      <c r="M85" s="37"/>
    </row>
    <row r="86" spans="2:13" ht="15" hidden="1" customHeight="1">
      <c r="B86" s="198"/>
      <c r="C86" s="199"/>
      <c r="D86" s="188"/>
      <c r="E86" s="189"/>
      <c r="F86" s="200"/>
      <c r="G86" s="279" t="s">
        <v>45</v>
      </c>
      <c r="H86" s="307"/>
      <c r="I86" s="37"/>
      <c r="J86" s="37"/>
      <c r="K86" s="37"/>
      <c r="L86" s="37"/>
      <c r="M86" s="37"/>
    </row>
    <row r="87" spans="2:13" hidden="1">
      <c r="B87" s="198"/>
      <c r="C87" s="199"/>
      <c r="D87" s="188"/>
      <c r="E87" s="189"/>
      <c r="F87" s="200"/>
      <c r="G87" s="307"/>
      <c r="H87" s="307"/>
      <c r="I87" s="37"/>
      <c r="J87" s="37"/>
      <c r="K87" s="37"/>
      <c r="L87" s="37"/>
      <c r="M87" s="37"/>
    </row>
    <row r="88" spans="2:13" hidden="1">
      <c r="B88" s="198"/>
      <c r="C88" s="199"/>
      <c r="D88" s="188"/>
      <c r="E88" s="189"/>
      <c r="F88" s="200"/>
      <c r="G88" s="280" t="s">
        <v>33</v>
      </c>
      <c r="H88" s="280"/>
      <c r="I88" s="37"/>
      <c r="J88" s="37"/>
      <c r="K88" s="37"/>
      <c r="L88" s="37"/>
      <c r="M88" s="37"/>
    </row>
    <row r="89" spans="2:13" hidden="1">
      <c r="B89" s="198"/>
      <c r="C89" s="199"/>
      <c r="D89" s="188"/>
      <c r="E89" s="189"/>
      <c r="F89" s="200"/>
      <c r="G89" s="175">
        <f>(42.4185)</f>
        <v>42.418500000000002</v>
      </c>
      <c r="H89" s="160" t="s">
        <v>104</v>
      </c>
      <c r="I89" s="37"/>
      <c r="J89" s="37"/>
      <c r="K89" s="37"/>
      <c r="L89" s="37"/>
      <c r="M89" s="37"/>
    </row>
    <row r="90" spans="2:13" hidden="1">
      <c r="B90" s="198"/>
      <c r="C90" s="199"/>
      <c r="D90" s="188"/>
      <c r="E90" s="189"/>
      <c r="F90" s="200"/>
      <c r="G90" s="284" t="s">
        <v>46</v>
      </c>
      <c r="H90" s="284"/>
      <c r="I90" s="37"/>
      <c r="J90" s="37"/>
      <c r="K90" s="37"/>
      <c r="L90" s="37"/>
      <c r="M90" s="37"/>
    </row>
    <row r="91" spans="2:13" ht="15" hidden="1" customHeight="1">
      <c r="B91" s="198"/>
      <c r="C91" s="199"/>
      <c r="D91" s="188"/>
      <c r="E91" s="189"/>
      <c r="F91" s="200"/>
      <c r="G91" s="279" t="s">
        <v>35</v>
      </c>
      <c r="H91" s="307"/>
      <c r="I91" s="37"/>
      <c r="J91" s="37"/>
      <c r="K91" s="37"/>
      <c r="L91" s="37"/>
      <c r="M91" s="37"/>
    </row>
    <row r="92" spans="2:13" hidden="1">
      <c r="B92" s="198"/>
      <c r="C92" s="199"/>
      <c r="D92" s="188"/>
      <c r="E92" s="189"/>
      <c r="F92" s="200"/>
      <c r="G92" s="284" t="s">
        <v>36</v>
      </c>
      <c r="H92" s="284"/>
      <c r="I92" s="37"/>
      <c r="J92" s="37"/>
      <c r="K92" s="37"/>
      <c r="L92" s="37"/>
      <c r="M92" s="37"/>
    </row>
    <row r="93" spans="2:13" hidden="1">
      <c r="B93" s="198"/>
      <c r="C93" s="199"/>
      <c r="D93" s="188"/>
      <c r="E93" s="189"/>
      <c r="F93" s="200"/>
      <c r="G93" s="175">
        <v>0.28000000000000003</v>
      </c>
      <c r="H93" s="160" t="s">
        <v>26</v>
      </c>
      <c r="I93" s="37"/>
      <c r="J93" s="37"/>
      <c r="K93" s="37"/>
      <c r="L93" s="37"/>
      <c r="M93" s="37"/>
    </row>
    <row r="94" spans="2:13" hidden="1">
      <c r="B94" s="198"/>
      <c r="C94" s="199"/>
      <c r="D94" s="188"/>
      <c r="E94" s="189"/>
      <c r="F94" s="200"/>
      <c r="G94" s="175">
        <v>1</v>
      </c>
      <c r="H94" s="160" t="s">
        <v>28</v>
      </c>
      <c r="I94" s="37"/>
      <c r="J94" s="37"/>
      <c r="K94" s="37"/>
      <c r="L94" s="37"/>
      <c r="M94" s="37"/>
    </row>
    <row r="95" spans="2:13" ht="18" hidden="1" customHeight="1">
      <c r="B95" s="198"/>
      <c r="C95" s="199"/>
      <c r="D95" s="188"/>
      <c r="E95" s="189"/>
      <c r="F95" s="200"/>
      <c r="G95" s="59" t="s">
        <v>37</v>
      </c>
      <c r="H95" s="86" t="s">
        <v>38</v>
      </c>
      <c r="I95" s="37"/>
      <c r="J95" s="37"/>
      <c r="K95" s="37"/>
      <c r="L95" s="37"/>
      <c r="M95" s="37"/>
    </row>
    <row r="96" spans="2:13" hidden="1">
      <c r="B96" s="35"/>
      <c r="C96" s="36"/>
      <c r="D96" s="36"/>
      <c r="E96" s="36"/>
      <c r="F96" s="36"/>
      <c r="G96" s="306" t="s">
        <v>65</v>
      </c>
      <c r="H96" s="306"/>
      <c r="I96" s="37"/>
      <c r="J96" s="85"/>
      <c r="K96" s="85"/>
      <c r="L96" s="90"/>
      <c r="M96" s="37"/>
    </row>
    <row r="97" spans="2:13" ht="15.75" hidden="1" customHeight="1">
      <c r="B97" s="80" t="s">
        <v>9</v>
      </c>
      <c r="C97" s="61">
        <f>+AVERAGE(C72:C95)</f>
        <v>0</v>
      </c>
      <c r="D97" s="61"/>
      <c r="E97" s="61">
        <f>+AVERAGE(E72:E95)</f>
        <v>0</v>
      </c>
      <c r="F97" s="61">
        <f>+AVERAGE(F72:F95)</f>
        <v>0</v>
      </c>
      <c r="G97" s="279" t="s">
        <v>69</v>
      </c>
      <c r="H97" s="279"/>
      <c r="I97" s="37"/>
      <c r="J97" s="85"/>
      <c r="K97" s="85"/>
      <c r="L97" s="37"/>
      <c r="M97" s="37"/>
    </row>
    <row r="98" spans="2:13" ht="15.75" hidden="1" customHeight="1">
      <c r="B98" s="80" t="s">
        <v>23</v>
      </c>
      <c r="C98" s="61">
        <f>+MAX(C72:C95)</f>
        <v>0</v>
      </c>
      <c r="D98" s="61"/>
      <c r="E98" s="61">
        <f>+MAX(E72:E95)</f>
        <v>0</v>
      </c>
      <c r="F98" s="61">
        <f>+MAX(F72:F95)</f>
        <v>0</v>
      </c>
      <c r="G98" s="279"/>
      <c r="H98" s="279"/>
      <c r="I98" s="37"/>
      <c r="J98" s="37"/>
      <c r="K98" s="37"/>
      <c r="L98" s="37"/>
      <c r="M98" s="37"/>
    </row>
    <row r="99" spans="2:13" hidden="1">
      <c r="B99" s="80" t="s">
        <v>24</v>
      </c>
      <c r="C99" s="61">
        <f>+MIN(C72:C95)</f>
        <v>0</v>
      </c>
      <c r="D99" s="61"/>
      <c r="E99" s="61">
        <f>+MIN(E72:E95)</f>
        <v>0</v>
      </c>
      <c r="F99" s="61">
        <f>+MIN(F72:F95)</f>
        <v>0</v>
      </c>
      <c r="G99" s="279"/>
      <c r="H99" s="279"/>
      <c r="I99" s="37"/>
    </row>
    <row r="100" spans="2:13" hidden="1">
      <c r="B100" s="80" t="s">
        <v>95</v>
      </c>
      <c r="C100" s="61">
        <f>+SUM(C72:C95)</f>
        <v>0</v>
      </c>
      <c r="D100" s="61"/>
      <c r="E100" s="61">
        <f>+SUM(E72:E83)</f>
        <v>0</v>
      </c>
      <c r="F100" s="61">
        <f>+SUM(F72:F95)</f>
        <v>0</v>
      </c>
      <c r="G100" s="279"/>
      <c r="H100" s="279"/>
      <c r="I100" s="37"/>
    </row>
    <row r="101" spans="2:13">
      <c r="I101" s="37"/>
    </row>
    <row r="102" spans="2:13">
      <c r="I102" s="37"/>
    </row>
    <row r="103" spans="2:13" hidden="1">
      <c r="I103" s="37"/>
    </row>
    <row r="104" spans="2:13" s="76" customFormat="1" hidden="1">
      <c r="B104" s="299" t="s">
        <v>110</v>
      </c>
      <c r="C104" s="300"/>
      <c r="D104" s="300"/>
      <c r="E104" s="300"/>
      <c r="F104" s="300"/>
      <c r="G104" s="300"/>
      <c r="H104" s="301"/>
    </row>
    <row r="105" spans="2:13" s="76" customFormat="1" hidden="1">
      <c r="B105" s="77" t="s">
        <v>5</v>
      </c>
      <c r="C105" s="79" t="s">
        <v>39</v>
      </c>
      <c r="D105" s="93" t="s">
        <v>66</v>
      </c>
      <c r="E105" s="93" t="s">
        <v>96</v>
      </c>
      <c r="F105" s="94" t="s">
        <v>26</v>
      </c>
      <c r="G105" s="295" t="s">
        <v>32</v>
      </c>
      <c r="H105" s="295"/>
    </row>
    <row r="106" spans="2:13" s="76" customFormat="1" hidden="1">
      <c r="B106" s="95" t="str">
        <f t="shared" ref="B106:B117" si="5">B4</f>
        <v>Enero</v>
      </c>
      <c r="C106" s="96">
        <v>0</v>
      </c>
      <c r="D106" s="187" t="e">
        <f>+E106/C106</f>
        <v>#DIV/0!</v>
      </c>
      <c r="E106" s="81">
        <v>0</v>
      </c>
      <c r="F106" s="97">
        <f t="shared" ref="F106:F117" si="6">+C106*$H$118*$G$112*$G$123*$G$127</f>
        <v>0</v>
      </c>
      <c r="G106" s="285"/>
      <c r="H106" s="286"/>
    </row>
    <row r="107" spans="2:13" s="76" customFormat="1" hidden="1">
      <c r="B107" s="95" t="str">
        <f t="shared" si="5"/>
        <v>Febrero</v>
      </c>
      <c r="C107" s="96">
        <v>0</v>
      </c>
      <c r="D107" s="187" t="e">
        <f t="shared" ref="D107:D117" si="7">+E107/C107</f>
        <v>#DIV/0!</v>
      </c>
      <c r="E107" s="81">
        <v>0</v>
      </c>
      <c r="F107" s="97">
        <f t="shared" si="6"/>
        <v>0</v>
      </c>
      <c r="G107" s="285"/>
      <c r="H107" s="286"/>
    </row>
    <row r="108" spans="2:13" s="76" customFormat="1" hidden="1">
      <c r="B108" s="95" t="str">
        <f t="shared" si="5"/>
        <v>Marzo</v>
      </c>
      <c r="C108" s="96">
        <v>0</v>
      </c>
      <c r="D108" s="187" t="e">
        <f t="shared" si="7"/>
        <v>#DIV/0!</v>
      </c>
      <c r="E108" s="81">
        <v>0</v>
      </c>
      <c r="F108" s="97">
        <f t="shared" si="6"/>
        <v>0</v>
      </c>
      <c r="G108" s="285" t="s">
        <v>40</v>
      </c>
      <c r="H108" s="286"/>
    </row>
    <row r="109" spans="2:13" s="76" customFormat="1" hidden="1">
      <c r="B109" s="95" t="str">
        <f t="shared" si="5"/>
        <v>Abril</v>
      </c>
      <c r="C109" s="96">
        <v>0</v>
      </c>
      <c r="D109" s="187" t="e">
        <f t="shared" si="7"/>
        <v>#DIV/0!</v>
      </c>
      <c r="E109" s="81">
        <v>0</v>
      </c>
      <c r="F109" s="97">
        <f t="shared" si="6"/>
        <v>0</v>
      </c>
      <c r="G109" s="177" t="s">
        <v>63</v>
      </c>
      <c r="H109" s="181">
        <v>92</v>
      </c>
    </row>
    <row r="110" spans="2:13" s="76" customFormat="1" hidden="1">
      <c r="B110" s="95" t="str">
        <f t="shared" si="5"/>
        <v>Mayo</v>
      </c>
      <c r="C110" s="96">
        <v>0</v>
      </c>
      <c r="D110" s="187" t="e">
        <f t="shared" si="7"/>
        <v>#DIV/0!</v>
      </c>
      <c r="E110" s="81">
        <v>0</v>
      </c>
      <c r="F110" s="97">
        <f t="shared" si="6"/>
        <v>0</v>
      </c>
      <c r="G110" s="178" t="s">
        <v>67</v>
      </c>
      <c r="H110" s="181">
        <v>8</v>
      </c>
    </row>
    <row r="111" spans="2:13" s="76" customFormat="1" hidden="1">
      <c r="B111" s="95" t="str">
        <f t="shared" si="5"/>
        <v>Junio</v>
      </c>
      <c r="C111" s="96">
        <v>0</v>
      </c>
      <c r="D111" s="187" t="e">
        <f t="shared" si="7"/>
        <v>#DIV/0!</v>
      </c>
      <c r="E111" s="81">
        <v>0</v>
      </c>
      <c r="F111" s="97">
        <f t="shared" si="6"/>
        <v>0</v>
      </c>
      <c r="G111" s="285" t="s">
        <v>41</v>
      </c>
      <c r="H111" s="286"/>
    </row>
    <row r="112" spans="2:13" s="76" customFormat="1" hidden="1">
      <c r="B112" s="95" t="str">
        <f t="shared" si="5"/>
        <v>Julio</v>
      </c>
      <c r="C112" s="96">
        <v>0</v>
      </c>
      <c r="D112" s="187" t="e">
        <f>+E112/C112</f>
        <v>#DIV/0!</v>
      </c>
      <c r="E112" s="81">
        <v>0</v>
      </c>
      <c r="F112" s="97">
        <f t="shared" si="6"/>
        <v>0</v>
      </c>
      <c r="G112" s="175">
        <v>0.74</v>
      </c>
      <c r="H112" s="160" t="s">
        <v>103</v>
      </c>
    </row>
    <row r="113" spans="2:8" s="76" customFormat="1" hidden="1">
      <c r="B113" s="95" t="str">
        <f t="shared" si="5"/>
        <v>Agosto</v>
      </c>
      <c r="C113" s="96">
        <v>0</v>
      </c>
      <c r="D113" s="187" t="e">
        <f t="shared" si="7"/>
        <v>#DIV/0!</v>
      </c>
      <c r="E113" s="81">
        <v>0</v>
      </c>
      <c r="F113" s="97">
        <f t="shared" si="6"/>
        <v>0</v>
      </c>
      <c r="G113" s="285" t="s">
        <v>68</v>
      </c>
      <c r="H113" s="286"/>
    </row>
    <row r="114" spans="2:8" s="76" customFormat="1" ht="15" hidden="1" customHeight="1">
      <c r="B114" s="95" t="str">
        <f t="shared" si="5"/>
        <v>Septiembre</v>
      </c>
      <c r="C114" s="96">
        <v>0</v>
      </c>
      <c r="D114" s="187" t="e">
        <f>+E114/C114</f>
        <v>#DIV/0!</v>
      </c>
      <c r="E114" s="81">
        <v>0</v>
      </c>
      <c r="F114" s="97">
        <f t="shared" si="6"/>
        <v>0</v>
      </c>
      <c r="G114" s="282" t="s">
        <v>35</v>
      </c>
      <c r="H114" s="283"/>
    </row>
    <row r="115" spans="2:8" s="76" customFormat="1" hidden="1">
      <c r="B115" s="95" t="str">
        <f t="shared" si="5"/>
        <v>Octubre</v>
      </c>
      <c r="C115" s="96">
        <v>0</v>
      </c>
      <c r="D115" s="187" t="e">
        <f t="shared" si="7"/>
        <v>#DIV/0!</v>
      </c>
      <c r="E115" s="81">
        <v>0</v>
      </c>
      <c r="F115" s="97">
        <f t="shared" si="6"/>
        <v>0</v>
      </c>
      <c r="G115" s="289"/>
      <c r="H115" s="290"/>
    </row>
    <row r="116" spans="2:8" s="76" customFormat="1" hidden="1">
      <c r="B116" s="95" t="str">
        <f t="shared" si="5"/>
        <v>Noviembre</v>
      </c>
      <c r="C116" s="96">
        <v>0</v>
      </c>
      <c r="D116" s="187" t="e">
        <f t="shared" si="7"/>
        <v>#DIV/0!</v>
      </c>
      <c r="E116" s="81">
        <v>0</v>
      </c>
      <c r="F116" s="97">
        <f t="shared" si="6"/>
        <v>0</v>
      </c>
      <c r="G116" s="287" t="s">
        <v>42</v>
      </c>
      <c r="H116" s="288"/>
    </row>
    <row r="117" spans="2:8" s="76" customFormat="1" hidden="1">
      <c r="B117" s="95" t="str">
        <f t="shared" si="5"/>
        <v>Diciembre</v>
      </c>
      <c r="C117" s="96">
        <v>0</v>
      </c>
      <c r="D117" s="187" t="e">
        <f t="shared" si="7"/>
        <v>#DIV/0!</v>
      </c>
      <c r="E117" s="81">
        <v>0</v>
      </c>
      <c r="F117" s="97">
        <f t="shared" si="6"/>
        <v>0</v>
      </c>
      <c r="G117" s="176" t="s">
        <v>39</v>
      </c>
      <c r="H117" s="175">
        <v>1</v>
      </c>
    </row>
    <row r="118" spans="2:8" s="76" customFormat="1" hidden="1">
      <c r="B118" s="201"/>
      <c r="C118" s="177"/>
      <c r="D118" s="187"/>
      <c r="E118" s="189"/>
      <c r="F118" s="202"/>
      <c r="G118" s="175" t="s">
        <v>43</v>
      </c>
      <c r="H118" s="175">
        <v>3.7850000000000001</v>
      </c>
    </row>
    <row r="119" spans="2:8" s="76" customFormat="1" hidden="1">
      <c r="B119" s="201"/>
      <c r="C119" s="177"/>
      <c r="D119" s="187"/>
      <c r="E119" s="189"/>
      <c r="F119" s="202"/>
      <c r="G119" s="285" t="s">
        <v>44</v>
      </c>
      <c r="H119" s="286"/>
    </row>
    <row r="120" spans="2:8" s="76" customFormat="1" ht="15" hidden="1" customHeight="1">
      <c r="B120" s="201"/>
      <c r="C120" s="177"/>
      <c r="D120" s="187"/>
      <c r="E120" s="189"/>
      <c r="F120" s="202"/>
      <c r="G120" s="282" t="s">
        <v>45</v>
      </c>
      <c r="H120" s="283"/>
    </row>
    <row r="121" spans="2:8" s="76" customFormat="1" hidden="1">
      <c r="B121" s="201"/>
      <c r="C121" s="177"/>
      <c r="D121" s="187"/>
      <c r="E121" s="189"/>
      <c r="F121" s="202"/>
      <c r="G121" s="289"/>
      <c r="H121" s="290"/>
    </row>
    <row r="122" spans="2:8" s="76" customFormat="1" hidden="1">
      <c r="B122" s="201"/>
      <c r="C122" s="177"/>
      <c r="D122" s="187"/>
      <c r="E122" s="189"/>
      <c r="F122" s="202"/>
      <c r="G122" s="285" t="s">
        <v>33</v>
      </c>
      <c r="H122" s="286"/>
    </row>
    <row r="123" spans="2:8" s="76" customFormat="1" hidden="1">
      <c r="B123" s="201"/>
      <c r="C123" s="177"/>
      <c r="D123" s="187"/>
      <c r="E123" s="189"/>
      <c r="F123" s="202"/>
      <c r="G123" s="175">
        <f>(40.6593)</f>
        <v>40.659300000000002</v>
      </c>
      <c r="H123" s="160" t="s">
        <v>104</v>
      </c>
    </row>
    <row r="124" spans="2:8" s="76" customFormat="1" hidden="1">
      <c r="B124" s="201"/>
      <c r="C124" s="177"/>
      <c r="D124" s="187"/>
      <c r="E124" s="189"/>
      <c r="F124" s="202"/>
      <c r="G124" s="287" t="s">
        <v>46</v>
      </c>
      <c r="H124" s="288"/>
    </row>
    <row r="125" spans="2:8" s="76" customFormat="1" ht="31.5" hidden="1" customHeight="1">
      <c r="B125" s="201"/>
      <c r="C125" s="177"/>
      <c r="D125" s="187"/>
      <c r="E125" s="189"/>
      <c r="F125" s="202"/>
      <c r="G125" s="282" t="s">
        <v>35</v>
      </c>
      <c r="H125" s="283"/>
    </row>
    <row r="126" spans="2:8" s="76" customFormat="1" hidden="1">
      <c r="B126" s="201"/>
      <c r="C126" s="177"/>
      <c r="D126" s="187"/>
      <c r="E126" s="189"/>
      <c r="F126" s="202"/>
      <c r="G126" s="284" t="s">
        <v>36</v>
      </c>
      <c r="H126" s="284"/>
    </row>
    <row r="127" spans="2:8" s="76" customFormat="1" hidden="1">
      <c r="B127" s="201"/>
      <c r="C127" s="177"/>
      <c r="D127" s="187"/>
      <c r="E127" s="189"/>
      <c r="F127" s="202"/>
      <c r="G127" s="175">
        <v>0.28000000000000003</v>
      </c>
      <c r="H127" s="160" t="s">
        <v>26</v>
      </c>
    </row>
    <row r="128" spans="2:8" s="76" customFormat="1" hidden="1">
      <c r="B128" s="201"/>
      <c r="C128" s="177"/>
      <c r="D128" s="187"/>
      <c r="E128" s="189"/>
      <c r="F128" s="202"/>
      <c r="G128" s="175">
        <v>1</v>
      </c>
      <c r="H128" s="160" t="s">
        <v>28</v>
      </c>
    </row>
    <row r="129" spans="1:9" s="76" customFormat="1" ht="15" hidden="1" customHeight="1">
      <c r="B129" s="201"/>
      <c r="C129" s="177"/>
      <c r="D129" s="187"/>
      <c r="E129" s="189"/>
      <c r="F129" s="202"/>
      <c r="G129" s="280" t="s">
        <v>37</v>
      </c>
      <c r="H129" s="279" t="s">
        <v>38</v>
      </c>
    </row>
    <row r="130" spans="1:9" s="76" customFormat="1" hidden="1">
      <c r="G130" s="280"/>
      <c r="H130" s="279"/>
    </row>
    <row r="131" spans="1:9" s="76" customFormat="1" hidden="1">
      <c r="B131" s="80" t="s">
        <v>9</v>
      </c>
      <c r="C131" s="61">
        <f>+AVERAGE(C106:C129)</f>
        <v>0</v>
      </c>
      <c r="D131" s="61"/>
      <c r="E131" s="61">
        <f>+AVERAGE(E106:E129)</f>
        <v>0</v>
      </c>
      <c r="F131" s="61">
        <f t="shared" ref="F131" si="8">+AVERAGE(F106:F129)</f>
        <v>0</v>
      </c>
      <c r="G131" s="281" t="s">
        <v>105</v>
      </c>
      <c r="H131" s="279" t="s">
        <v>106</v>
      </c>
    </row>
    <row r="132" spans="1:9" s="76" customFormat="1" hidden="1">
      <c r="B132" s="80" t="s">
        <v>23</v>
      </c>
      <c r="C132" s="61">
        <f>+MAX(C106:C129)</f>
        <v>0</v>
      </c>
      <c r="D132" s="61"/>
      <c r="E132" s="61">
        <f t="shared" ref="E132:F132" si="9">+MAX(E106:E129)</f>
        <v>0</v>
      </c>
      <c r="F132" s="61">
        <f t="shared" si="9"/>
        <v>0</v>
      </c>
      <c r="G132" s="281"/>
      <c r="H132" s="279"/>
    </row>
    <row r="133" spans="1:9" s="76" customFormat="1" hidden="1">
      <c r="B133" s="80" t="s">
        <v>24</v>
      </c>
      <c r="C133" s="61">
        <f>+MIN(C106:C129)</f>
        <v>0</v>
      </c>
      <c r="D133" s="61"/>
      <c r="E133" s="61">
        <f t="shared" ref="E133:F133" si="10">+MIN(E106:E129)</f>
        <v>0</v>
      </c>
      <c r="F133" s="61">
        <f t="shared" si="10"/>
        <v>0</v>
      </c>
    </row>
    <row r="134" spans="1:9" hidden="1">
      <c r="B134" s="80" t="s">
        <v>95</v>
      </c>
      <c r="C134" s="61">
        <f>+SUM(C106:C129)</f>
        <v>0</v>
      </c>
      <c r="D134" s="61"/>
      <c r="E134" s="61">
        <f>+SUM(E106:E117)</f>
        <v>0</v>
      </c>
      <c r="F134" s="61">
        <f t="shared" ref="F134" si="11">+SUM(F106:F129)</f>
        <v>0</v>
      </c>
      <c r="I134" s="37"/>
    </row>
    <row r="135" spans="1:9" hidden="1">
      <c r="B135" s="35"/>
      <c r="C135" s="36"/>
      <c r="D135" s="36"/>
      <c r="E135" s="36"/>
      <c r="F135" s="36"/>
    </row>
    <row r="136" spans="1:9">
      <c r="A136" s="36"/>
      <c r="B136" s="36"/>
      <c r="C136" s="36"/>
      <c r="D136" s="36"/>
      <c r="E136" s="36"/>
      <c r="F136" s="36"/>
    </row>
    <row r="137" spans="1:9">
      <c r="D137" s="36"/>
    </row>
    <row r="138" spans="1:9">
      <c r="B138" s="293" t="s">
        <v>107</v>
      </c>
      <c r="C138" s="294"/>
      <c r="D138" s="36"/>
    </row>
    <row r="139" spans="1:9">
      <c r="B139" s="27" t="s">
        <v>5</v>
      </c>
      <c r="C139" s="100" t="s">
        <v>25</v>
      </c>
      <c r="D139" s="36"/>
    </row>
    <row r="140" spans="1:9">
      <c r="B140" s="247" t="s">
        <v>233</v>
      </c>
      <c r="C140" s="204">
        <v>1339986</v>
      </c>
      <c r="D140" s="36"/>
      <c r="F140" s="23"/>
      <c r="G140" s="21"/>
      <c r="H140" s="21"/>
      <c r="I140" s="21"/>
    </row>
    <row r="141" spans="1:9">
      <c r="B141" s="247" t="s">
        <v>234</v>
      </c>
      <c r="C141" s="204">
        <v>1908483.5</v>
      </c>
      <c r="D141" s="36"/>
      <c r="F141" s="23"/>
    </row>
    <row r="142" spans="1:9">
      <c r="B142" s="247" t="s">
        <v>235</v>
      </c>
      <c r="C142" s="204">
        <v>1684338.3</v>
      </c>
      <c r="D142" s="36"/>
      <c r="F142" s="23"/>
    </row>
    <row r="143" spans="1:9">
      <c r="B143" s="247" t="s">
        <v>236</v>
      </c>
      <c r="C143" s="204">
        <v>1523889.3</v>
      </c>
      <c r="D143" s="36"/>
      <c r="F143" s="23"/>
    </row>
    <row r="144" spans="1:9">
      <c r="B144" s="247" t="s">
        <v>237</v>
      </c>
      <c r="C144" s="204">
        <v>1399078.51</v>
      </c>
      <c r="D144" s="36"/>
      <c r="F144" s="23"/>
    </row>
    <row r="145" spans="1:6">
      <c r="B145" s="247" t="s">
        <v>238</v>
      </c>
      <c r="C145" s="204">
        <v>1307730.1000000001</v>
      </c>
      <c r="D145" s="36"/>
      <c r="F145" s="23"/>
    </row>
    <row r="146" spans="1:6">
      <c r="B146" s="247" t="s">
        <v>239</v>
      </c>
      <c r="C146" s="204">
        <v>1645561.3</v>
      </c>
      <c r="D146" s="36"/>
      <c r="F146" s="23"/>
    </row>
    <row r="147" spans="1:6">
      <c r="B147" s="247" t="s">
        <v>240</v>
      </c>
      <c r="C147" s="204">
        <v>1504534.52</v>
      </c>
      <c r="D147" s="36"/>
      <c r="F147" s="23"/>
    </row>
    <row r="148" spans="1:6">
      <c r="A148" s="21"/>
      <c r="B148" s="247" t="s">
        <v>241</v>
      </c>
      <c r="C148" s="204">
        <v>1651749.6</v>
      </c>
      <c r="D148" s="71"/>
      <c r="E148" s="21"/>
    </row>
    <row r="149" spans="1:6">
      <c r="B149" s="247" t="s">
        <v>242</v>
      </c>
      <c r="C149" s="204">
        <v>1517140.9</v>
      </c>
      <c r="D149" s="71"/>
    </row>
    <row r="150" spans="1:6">
      <c r="B150" s="247" t="s">
        <v>243</v>
      </c>
      <c r="C150" s="204">
        <v>1690677.7</v>
      </c>
      <c r="D150" s="71"/>
    </row>
    <row r="151" spans="1:6">
      <c r="B151" s="247" t="s">
        <v>244</v>
      </c>
      <c r="C151" s="204">
        <v>1337089</v>
      </c>
      <c r="D151" s="71"/>
    </row>
    <row r="152" spans="1:6">
      <c r="B152" s="203"/>
      <c r="C152" s="204"/>
      <c r="D152" s="71"/>
    </row>
    <row r="153" spans="1:6">
      <c r="B153" s="203"/>
      <c r="C153" s="204"/>
      <c r="D153" s="71"/>
    </row>
    <row r="154" spans="1:6">
      <c r="B154" s="203"/>
      <c r="C154" s="204"/>
      <c r="D154" s="71"/>
    </row>
    <row r="155" spans="1:6">
      <c r="B155" s="203"/>
      <c r="C155" s="204"/>
      <c r="D155" s="71"/>
    </row>
    <row r="156" spans="1:6">
      <c r="B156" s="203"/>
      <c r="C156" s="204"/>
      <c r="D156" s="71"/>
    </row>
    <row r="157" spans="1:6">
      <c r="B157" s="203"/>
      <c r="C157" s="204"/>
      <c r="D157" s="71"/>
    </row>
    <row r="158" spans="1:6">
      <c r="B158" s="203"/>
      <c r="C158" s="204"/>
      <c r="D158" s="71"/>
    </row>
    <row r="159" spans="1:6">
      <c r="B159" s="203"/>
      <c r="C159" s="204"/>
      <c r="D159" s="71"/>
    </row>
    <row r="160" spans="1:6">
      <c r="B160" s="203"/>
      <c r="C160" s="204"/>
      <c r="D160" s="71"/>
    </row>
    <row r="161" spans="1:4">
      <c r="B161" s="203"/>
      <c r="C161" s="204"/>
      <c r="D161" s="71"/>
    </row>
    <row r="162" spans="1:4">
      <c r="B162" s="203"/>
      <c r="C162" s="204"/>
      <c r="D162" s="71"/>
    </row>
    <row r="163" spans="1:4">
      <c r="B163" s="203"/>
      <c r="C163" s="204"/>
      <c r="D163" s="71"/>
    </row>
    <row r="164" spans="1:4">
      <c r="A164" s="2"/>
      <c r="B164" s="2"/>
      <c r="C164" s="2"/>
      <c r="D164" s="71"/>
    </row>
    <row r="165" spans="1:4">
      <c r="B165" s="80" t="s">
        <v>9</v>
      </c>
      <c r="C165" s="61">
        <f>+AVERAGE(C140:C163)</f>
        <v>1542521.5608333333</v>
      </c>
      <c r="D165" s="71"/>
    </row>
    <row r="166" spans="1:4">
      <c r="B166" s="80" t="s">
        <v>23</v>
      </c>
      <c r="C166" s="61">
        <f>+MAX(C140:C163)</f>
        <v>1908483.5</v>
      </c>
      <c r="D166" s="71"/>
    </row>
    <row r="167" spans="1:4">
      <c r="B167" s="80" t="s">
        <v>24</v>
      </c>
      <c r="C167" s="61">
        <f>+MIN(C140:C163)</f>
        <v>1307730.1000000001</v>
      </c>
      <c r="D167" s="71"/>
    </row>
    <row r="168" spans="1:4">
      <c r="B168" s="80" t="s">
        <v>95</v>
      </c>
      <c r="C168" s="103">
        <f>SUM(C140:C163)</f>
        <v>18510258.73</v>
      </c>
    </row>
  </sheetData>
  <mergeCells count="71">
    <mergeCell ref="G46:H46"/>
    <mergeCell ref="G43:H43"/>
    <mergeCell ref="G41:H41"/>
    <mergeCell ref="G50:H51"/>
    <mergeCell ref="G49:H49"/>
    <mergeCell ref="G44:H45"/>
    <mergeCell ref="G71:H71"/>
    <mergeCell ref="B70:H70"/>
    <mergeCell ref="G97:H100"/>
    <mergeCell ref="G96:H96"/>
    <mergeCell ref="G86:H87"/>
    <mergeCell ref="G88:H88"/>
    <mergeCell ref="G90:H90"/>
    <mergeCell ref="G91:H91"/>
    <mergeCell ref="G92:H92"/>
    <mergeCell ref="G77:H77"/>
    <mergeCell ref="G79:H79"/>
    <mergeCell ref="G80:H81"/>
    <mergeCell ref="G82:H82"/>
    <mergeCell ref="G85:H85"/>
    <mergeCell ref="G72:H72"/>
    <mergeCell ref="G74:H74"/>
    <mergeCell ref="F23:G23"/>
    <mergeCell ref="G39:H39"/>
    <mergeCell ref="F24:G24"/>
    <mergeCell ref="F25:G25"/>
    <mergeCell ref="F26:G26"/>
    <mergeCell ref="F27:G27"/>
    <mergeCell ref="G38:H38"/>
    <mergeCell ref="F18:G18"/>
    <mergeCell ref="F19:G19"/>
    <mergeCell ref="F20:G20"/>
    <mergeCell ref="F21:G21"/>
    <mergeCell ref="F22:G22"/>
    <mergeCell ref="B2:G2"/>
    <mergeCell ref="F5:G5"/>
    <mergeCell ref="F6:G6"/>
    <mergeCell ref="F7:G7"/>
    <mergeCell ref="F8:G8"/>
    <mergeCell ref="G73:H73"/>
    <mergeCell ref="B138:C138"/>
    <mergeCell ref="F3:G3"/>
    <mergeCell ref="B36:H36"/>
    <mergeCell ref="F9:G9"/>
    <mergeCell ref="F10:G10"/>
    <mergeCell ref="F11:G11"/>
    <mergeCell ref="F12:G12"/>
    <mergeCell ref="F13:G13"/>
    <mergeCell ref="B104:H104"/>
    <mergeCell ref="F14:G14"/>
    <mergeCell ref="F15:G15"/>
    <mergeCell ref="F16:G16"/>
    <mergeCell ref="F17:G17"/>
    <mergeCell ref="G105:H105"/>
    <mergeCell ref="G106:H106"/>
    <mergeCell ref="G107:H107"/>
    <mergeCell ref="G108:H108"/>
    <mergeCell ref="G111:H111"/>
    <mergeCell ref="G122:H122"/>
    <mergeCell ref="G124:H124"/>
    <mergeCell ref="G113:H113"/>
    <mergeCell ref="G114:H115"/>
    <mergeCell ref="G116:H116"/>
    <mergeCell ref="G119:H119"/>
    <mergeCell ref="G120:H121"/>
    <mergeCell ref="H129:H130"/>
    <mergeCell ref="H131:H132"/>
    <mergeCell ref="G129:G130"/>
    <mergeCell ref="G131:G132"/>
    <mergeCell ref="G125:H125"/>
    <mergeCell ref="G126:H126"/>
  </mergeCells>
  <hyperlinks>
    <hyperlink ref="G44" r:id="rId1"/>
    <hyperlink ref="G80" r:id="rId2"/>
    <hyperlink ref="H131" r:id="rId3"/>
    <hyperlink ref="G91" r:id="rId4"/>
    <hyperlink ref="G86" r:id="rId5" location="q=galones+a+litros&amp;*"/>
    <hyperlink ref="G97" r:id="rId6"/>
    <hyperlink ref="G120" r:id="rId7" location="q=galones+a+litros&amp;*"/>
    <hyperlink ref="G114" r:id="rId8"/>
  </hyperlinks>
  <pageMargins left="0.7" right="0.7" top="0.75" bottom="0.75" header="0.3" footer="0.3"/>
  <pageSetup orientation="portrait" r:id="rId9"/>
  <ignoredErrors>
    <ignoredError sqref="E29:E31 C29:C32 C132:F133 C131:E131 F131 C97:F99 C100:D100 F100 C134:D134 F134 C165:C167 C63:C66" unlockedFormula="1"/>
  </ignoredErrors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"/>
  <sheetViews>
    <sheetView zoomScale="70" zoomScaleNormal="70" workbookViewId="0">
      <selection activeCell="B19" sqref="B19"/>
    </sheetView>
  </sheetViews>
  <sheetFormatPr baseColWidth="10" defaultRowHeight="15"/>
  <cols>
    <col min="1" max="1" width="35.85546875" style="76" customWidth="1"/>
    <col min="2" max="2" width="28.85546875" style="76" customWidth="1"/>
    <col min="3" max="3" width="25.42578125" style="76" customWidth="1"/>
    <col min="4" max="4" width="15.28515625" style="76" customWidth="1"/>
    <col min="5" max="5" width="15.85546875" style="76" customWidth="1"/>
    <col min="6" max="6" width="15.85546875" style="76" bestFit="1" customWidth="1"/>
    <col min="7" max="7" width="11.5703125" style="76" bestFit="1" customWidth="1"/>
    <col min="8" max="8" width="14.85546875" style="76" customWidth="1"/>
    <col min="9" max="9" width="23.28515625" style="76" bestFit="1" customWidth="1"/>
    <col min="10" max="10" width="21" style="76" customWidth="1"/>
    <col min="11" max="11" width="16.85546875" style="76" customWidth="1"/>
    <col min="12" max="16384" width="11.42578125" style="76"/>
  </cols>
  <sheetData>
    <row r="1" spans="1:34" ht="31.5" customHeight="1">
      <c r="K1" s="101"/>
    </row>
    <row r="2" spans="1:34" ht="18.75">
      <c r="A2" s="302" t="s">
        <v>108</v>
      </c>
      <c r="B2" s="302"/>
      <c r="C2" s="302"/>
      <c r="D2" s="302"/>
      <c r="F2" s="104"/>
      <c r="G2" s="104"/>
      <c r="H2" s="104"/>
      <c r="I2" s="105"/>
      <c r="J2" s="105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spans="1:34">
      <c r="A3" s="77" t="s">
        <v>5</v>
      </c>
      <c r="B3" s="139" t="str">
        <f>+'CONSUMOS Y PRODUCCIÓN'!B2</f>
        <v>ENERGÍA ELÉCTRICA</v>
      </c>
      <c r="C3" s="139" t="s">
        <v>165</v>
      </c>
      <c r="D3" s="77" t="s">
        <v>47</v>
      </c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</row>
    <row r="4" spans="1:34">
      <c r="A4" s="106" t="str">
        <f>+'CONSUMOS Y PRODUCCIÓN'!B4</f>
        <v>Enero</v>
      </c>
      <c r="B4" s="107">
        <f>+'CONSUMOS Y PRODUCCIÓN'!C4</f>
        <v>85264</v>
      </c>
      <c r="C4" s="99">
        <f>+'CONSUMOS Y PRODUCCIÓN'!F39</f>
        <v>5749.6319999999996</v>
      </c>
      <c r="D4" s="99">
        <f>+SUM(B4:C4)</f>
        <v>91013.631999999998</v>
      </c>
      <c r="F4" s="102"/>
      <c r="G4" s="108"/>
      <c r="H4" s="109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</row>
    <row r="5" spans="1:34">
      <c r="A5" s="106" t="str">
        <f>+'CONSUMOS Y PRODUCCIÓN'!B5</f>
        <v>Febrero</v>
      </c>
      <c r="B5" s="107">
        <f>+'CONSUMOS Y PRODUCCIÓN'!C5</f>
        <v>95347</v>
      </c>
      <c r="C5" s="99">
        <f>+'CONSUMOS Y PRODUCCIÓN'!F40</f>
        <v>31153.822</v>
      </c>
      <c r="D5" s="99">
        <f t="shared" ref="D5:D15" si="0">+SUM(B5:C5)</f>
        <v>126500.822</v>
      </c>
      <c r="F5" s="102"/>
      <c r="G5" s="108"/>
      <c r="H5" s="109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</row>
    <row r="6" spans="1:34">
      <c r="A6" s="106" t="str">
        <f>+'CONSUMOS Y PRODUCCIÓN'!B6</f>
        <v>Marzo</v>
      </c>
      <c r="B6" s="107">
        <f>+'CONSUMOS Y PRODUCCIÓN'!C6</f>
        <v>101033</v>
      </c>
      <c r="C6" s="99">
        <f>+'CONSUMOS Y PRODUCCIÓN'!F41</f>
        <v>22279.824000000004</v>
      </c>
      <c r="D6" s="99">
        <f t="shared" si="0"/>
        <v>123312.82400000001</v>
      </c>
      <c r="F6" s="102"/>
      <c r="G6" s="108"/>
      <c r="H6" s="109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</row>
    <row r="7" spans="1:34" ht="18">
      <c r="A7" s="106" t="str">
        <f>+'CONSUMOS Y PRODUCCIÓN'!B7</f>
        <v>Abril</v>
      </c>
      <c r="B7" s="107">
        <f>+'CONSUMOS Y PRODUCCIÓN'!C7</f>
        <v>91299</v>
      </c>
      <c r="C7" s="99">
        <f>+'CONSUMOS Y PRODUCCIÓN'!F42</f>
        <v>16789.724000000002</v>
      </c>
      <c r="D7" s="99">
        <f t="shared" si="0"/>
        <v>108088.724</v>
      </c>
      <c r="F7" s="102"/>
      <c r="G7" s="108"/>
      <c r="H7" s="109"/>
      <c r="I7" s="110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</row>
    <row r="8" spans="1:34">
      <c r="A8" s="106" t="str">
        <f>+'CONSUMOS Y PRODUCCIÓN'!B8</f>
        <v>Mayo</v>
      </c>
      <c r="B8" s="107">
        <f>+'CONSUMOS Y PRODUCCIÓN'!C8</f>
        <v>82129</v>
      </c>
      <c r="C8" s="99">
        <f>+'CONSUMOS Y PRODUCCIÓN'!F43</f>
        <v>27580.266000000003</v>
      </c>
      <c r="D8" s="99">
        <f t="shared" si="0"/>
        <v>109709.266</v>
      </c>
      <c r="F8" s="102"/>
      <c r="G8" s="108"/>
      <c r="H8" s="109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</row>
    <row r="9" spans="1:34">
      <c r="A9" s="106" t="str">
        <f>+'CONSUMOS Y PRODUCCIÓN'!B9</f>
        <v>Junio</v>
      </c>
      <c r="B9" s="107">
        <f>+'CONSUMOS Y PRODUCCIÓN'!C9</f>
        <v>86802</v>
      </c>
      <c r="C9" s="99">
        <f>+'CONSUMOS Y PRODUCCIÓN'!F44</f>
        <v>22878.744000000002</v>
      </c>
      <c r="D9" s="99">
        <f t="shared" si="0"/>
        <v>109680.74400000001</v>
      </c>
      <c r="F9" s="102"/>
      <c r="G9" s="108"/>
      <c r="H9" s="109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</row>
    <row r="10" spans="1:34">
      <c r="A10" s="106" t="str">
        <f>+'CONSUMOS Y PRODUCCIÓN'!B10</f>
        <v>Julio</v>
      </c>
      <c r="B10" s="107">
        <f>+'CONSUMOS Y PRODUCCIÓN'!C10</f>
        <v>100907</v>
      </c>
      <c r="C10" s="99">
        <f>+'CONSUMOS Y PRODUCCIÓN'!F45</f>
        <v>24525.774000000005</v>
      </c>
      <c r="D10" s="99">
        <f t="shared" si="0"/>
        <v>125432.774</v>
      </c>
      <c r="F10" s="102"/>
      <c r="G10" s="108"/>
      <c r="H10" s="109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</row>
    <row r="11" spans="1:34">
      <c r="A11" s="106" t="str">
        <f>+'CONSUMOS Y PRODUCCIÓN'!B11</f>
        <v>Agosto</v>
      </c>
      <c r="B11" s="107">
        <f>+'CONSUMOS Y PRODUCCIÓN'!C11</f>
        <v>100105</v>
      </c>
      <c r="C11" s="99">
        <f>+'CONSUMOS Y PRODUCCIÓN'!F46</f>
        <v>21171.822</v>
      </c>
      <c r="D11" s="99">
        <f t="shared" si="0"/>
        <v>121276.822</v>
      </c>
      <c r="F11" s="102"/>
      <c r="G11" s="108"/>
      <c r="H11" s="109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</row>
    <row r="12" spans="1:34">
      <c r="A12" s="106" t="str">
        <f>+'CONSUMOS Y PRODUCCIÓN'!B12</f>
        <v>Septiembre</v>
      </c>
      <c r="B12" s="107">
        <f>+'CONSUMOS Y PRODUCCIÓN'!C12</f>
        <v>103408</v>
      </c>
      <c r="C12" s="99">
        <f>+'CONSUMOS Y PRODUCCIÓN'!F47</f>
        <v>17927.671999999999</v>
      </c>
      <c r="D12" s="99">
        <f t="shared" si="0"/>
        <v>121335.67199999999</v>
      </c>
      <c r="F12" s="102"/>
      <c r="G12" s="108"/>
      <c r="H12" s="109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</row>
    <row r="13" spans="1:34">
      <c r="A13" s="106" t="str">
        <f>+'CONSUMOS Y PRODUCCIÓN'!B13</f>
        <v>Octubre</v>
      </c>
      <c r="B13" s="107">
        <f>+'CONSUMOS Y PRODUCCIÓN'!C13</f>
        <v>98577</v>
      </c>
      <c r="C13" s="99">
        <f>+'CONSUMOS Y PRODUCCIÓN'!F48</f>
        <v>22479.464000000004</v>
      </c>
      <c r="D13" s="99">
        <f t="shared" si="0"/>
        <v>121056.46400000001</v>
      </c>
      <c r="F13" s="102"/>
      <c r="G13" s="108"/>
      <c r="H13" s="109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</row>
    <row r="14" spans="1:34">
      <c r="A14" s="106" t="str">
        <f>+'CONSUMOS Y PRODUCCIÓN'!B14</f>
        <v>Noviembre</v>
      </c>
      <c r="B14" s="107">
        <f>+'CONSUMOS Y PRODUCCIÓN'!C14</f>
        <v>98324</v>
      </c>
      <c r="C14" s="99">
        <f>+'CONSUMOS Y PRODUCCIÓN'!F49</f>
        <v>17368.68</v>
      </c>
      <c r="D14" s="99">
        <f t="shared" si="0"/>
        <v>115692.68</v>
      </c>
      <c r="F14" s="102"/>
      <c r="G14" s="108"/>
      <c r="H14" s="109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</row>
    <row r="15" spans="1:34">
      <c r="A15" s="106" t="str">
        <f>+'CONSUMOS Y PRODUCCIÓN'!B15</f>
        <v>Diciembre</v>
      </c>
      <c r="B15" s="107">
        <f>+'CONSUMOS Y PRODUCCIÓN'!C15</f>
        <v>72962</v>
      </c>
      <c r="C15" s="99">
        <f>+'CONSUMOS Y PRODUCCIÓN'!F50</f>
        <v>22349.698</v>
      </c>
      <c r="D15" s="99">
        <f t="shared" si="0"/>
        <v>95311.698000000004</v>
      </c>
      <c r="F15" s="102"/>
      <c r="G15" s="108"/>
      <c r="H15" s="109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</row>
    <row r="16" spans="1:34">
      <c r="A16" s="106"/>
      <c r="B16" s="107"/>
      <c r="C16" s="99"/>
      <c r="D16" s="99"/>
      <c r="F16" s="102"/>
      <c r="G16" s="108"/>
      <c r="H16" s="109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</row>
    <row r="17" spans="1:34">
      <c r="A17" s="106"/>
      <c r="B17" s="107"/>
      <c r="C17" s="99"/>
      <c r="D17" s="99"/>
      <c r="F17" s="102"/>
      <c r="G17" s="108"/>
      <c r="H17" s="109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</row>
    <row r="18" spans="1:34">
      <c r="A18" s="59" t="s">
        <v>95</v>
      </c>
      <c r="B18" s="161">
        <f>+SUM(B4:B15)</f>
        <v>1116157</v>
      </c>
      <c r="C18" s="161">
        <f>+SUM(C4:C15)</f>
        <v>252255.122</v>
      </c>
      <c r="D18" s="161">
        <f>+SUM(D4:D15)</f>
        <v>1368412.122</v>
      </c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</row>
    <row r="19" spans="1:34">
      <c r="A19" s="67" t="s">
        <v>9</v>
      </c>
      <c r="B19" s="162">
        <f>+AVERAGE(B4:B17)</f>
        <v>93013.083333333328</v>
      </c>
      <c r="C19" s="162">
        <f>+AVERAGE(C4:C17)</f>
        <v>21021.260166666667</v>
      </c>
      <c r="D19" s="162">
        <f>+AVERAGE(D4:D17)</f>
        <v>114034.3435</v>
      </c>
      <c r="F19" s="102"/>
      <c r="G19" s="108"/>
      <c r="H19" s="109"/>
      <c r="I19" s="109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</row>
    <row r="20" spans="1:34">
      <c r="A20" s="67" t="s">
        <v>23</v>
      </c>
      <c r="B20" s="162">
        <f>+MAX(B4:B17)</f>
        <v>103408</v>
      </c>
      <c r="C20" s="162">
        <f>+MAX(C4:C17)</f>
        <v>31153.822</v>
      </c>
      <c r="D20" s="162">
        <f>+MAX(D4:D17)</f>
        <v>126500.822</v>
      </c>
      <c r="F20" s="102"/>
      <c r="G20" s="108"/>
      <c r="H20" s="109"/>
      <c r="I20" s="109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</row>
    <row r="21" spans="1:34">
      <c r="A21" s="67" t="s">
        <v>24</v>
      </c>
      <c r="B21" s="162">
        <f>+MIN(B5:B17)</f>
        <v>72962</v>
      </c>
      <c r="C21" s="162">
        <f>+MIN(C5:C17)</f>
        <v>16789.724000000002</v>
      </c>
      <c r="D21" s="162">
        <f>+MIN(D5:D17)</f>
        <v>95311.698000000004</v>
      </c>
      <c r="F21" s="102"/>
      <c r="G21" s="108"/>
      <c r="H21" s="109"/>
      <c r="I21" s="109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</row>
    <row r="22" spans="1:34">
      <c r="A22" s="73"/>
      <c r="B22" s="114"/>
      <c r="C22" s="114"/>
      <c r="D22" s="114"/>
      <c r="F22" s="102"/>
      <c r="G22" s="108"/>
      <c r="H22" s="109"/>
      <c r="I22" s="109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</row>
    <row r="23" spans="1:34">
      <c r="F23" s="102"/>
      <c r="G23" s="108"/>
      <c r="H23" s="109"/>
      <c r="I23" s="109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</row>
    <row r="24" spans="1:34">
      <c r="A24" s="299" t="s">
        <v>49</v>
      </c>
      <c r="B24" s="301"/>
      <c r="C24" s="77"/>
      <c r="D24" s="242"/>
      <c r="F24" s="102"/>
      <c r="G24" s="108"/>
      <c r="H24" s="109"/>
      <c r="I24" s="109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</row>
    <row r="25" spans="1:34">
      <c r="A25" s="77" t="s">
        <v>50</v>
      </c>
      <c r="B25" s="77" t="s">
        <v>26</v>
      </c>
      <c r="C25" s="77" t="s">
        <v>51</v>
      </c>
      <c r="D25" s="308"/>
      <c r="F25" s="102"/>
      <c r="G25" s="108"/>
      <c r="H25" s="109"/>
      <c r="I25" s="109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</row>
    <row r="26" spans="1:34">
      <c r="A26" s="160" t="str">
        <f>+B3</f>
        <v>ENERGÍA ELÉCTRICA</v>
      </c>
      <c r="B26" s="99">
        <f>+B18</f>
        <v>1116157</v>
      </c>
      <c r="C26" s="115">
        <f>+B26/$B$30</f>
        <v>0.8156585154833933</v>
      </c>
      <c r="D26" s="308"/>
      <c r="F26" s="102"/>
      <c r="G26" s="108"/>
      <c r="H26" s="109"/>
      <c r="I26" s="109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</row>
    <row r="27" spans="1:34">
      <c r="A27" s="160" t="str">
        <f>+C3</f>
        <v xml:space="preserve">GAS NATURAL </v>
      </c>
      <c r="B27" s="99">
        <f>+C18</f>
        <v>252255.122</v>
      </c>
      <c r="C27" s="115">
        <f>+B27/$B$30</f>
        <v>0.18434148451660676</v>
      </c>
      <c r="D27" s="308"/>
      <c r="F27" s="102"/>
      <c r="G27" s="108"/>
      <c r="H27" s="109"/>
      <c r="I27" s="109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</row>
    <row r="28" spans="1:34" hidden="1">
      <c r="A28" s="160" t="e">
        <f>+#REF!</f>
        <v>#REF!</v>
      </c>
      <c r="B28" s="99" t="e">
        <f>+#REF!</f>
        <v>#REF!</v>
      </c>
      <c r="C28" s="115" t="e">
        <f>+B28/$B$30</f>
        <v>#REF!</v>
      </c>
      <c r="D28" s="308"/>
      <c r="F28" s="102"/>
      <c r="G28" s="108"/>
      <c r="H28" s="109"/>
      <c r="I28" s="109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</row>
    <row r="29" spans="1:34" hidden="1">
      <c r="A29" s="160" t="e">
        <f>+#REF!</f>
        <v>#REF!</v>
      </c>
      <c r="B29" s="99" t="e">
        <f>+#REF!</f>
        <v>#REF!</v>
      </c>
      <c r="C29" s="115" t="e">
        <f>+B29/$B$30</f>
        <v>#REF!</v>
      </c>
      <c r="D29" s="308"/>
      <c r="F29" s="102"/>
      <c r="G29" s="108"/>
      <c r="H29" s="109"/>
      <c r="I29" s="109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</row>
    <row r="30" spans="1:34">
      <c r="A30" s="87" t="s">
        <v>31</v>
      </c>
      <c r="B30" s="99">
        <f>+SUM(B26:B27)</f>
        <v>1368412.122</v>
      </c>
      <c r="C30" s="111"/>
      <c r="D30" s="308"/>
      <c r="G30" s="108"/>
      <c r="H30" s="109"/>
      <c r="I30" s="109"/>
    </row>
    <row r="31" spans="1:34">
      <c r="G31" s="108"/>
    </row>
    <row r="32" spans="1:34">
      <c r="G32" s="108"/>
    </row>
    <row r="33" spans="1:7">
      <c r="A33" s="295" t="s">
        <v>52</v>
      </c>
      <c r="B33" s="295"/>
      <c r="C33" s="295"/>
      <c r="G33" s="108"/>
    </row>
    <row r="34" spans="1:7">
      <c r="A34" s="77" t="s">
        <v>50</v>
      </c>
      <c r="B34" s="77" t="s">
        <v>53</v>
      </c>
      <c r="C34" s="77" t="s">
        <v>51</v>
      </c>
      <c r="G34" s="108"/>
    </row>
    <row r="35" spans="1:7">
      <c r="A35" s="160" t="str">
        <f>+A26</f>
        <v>ENERGÍA ELÉCTRICA</v>
      </c>
      <c r="B35" s="113">
        <f>+'CONSUMOS Y PRODUCCIÓN'!E32</f>
        <v>534222311</v>
      </c>
      <c r="C35" s="115">
        <f>+B35/$B$39</f>
        <v>0.91903078021224782</v>
      </c>
      <c r="G35" s="108"/>
    </row>
    <row r="36" spans="1:7">
      <c r="A36" s="160" t="str">
        <f>+A27</f>
        <v xml:space="preserve">GAS NATURAL </v>
      </c>
      <c r="B36" s="113">
        <f>+'CONSUMOS Y PRODUCCIÓN'!E66</f>
        <v>47066501.629999995</v>
      </c>
      <c r="C36" s="115">
        <f>+B36/$B$39</f>
        <v>8.0969219787752233E-2</v>
      </c>
      <c r="G36" s="108"/>
    </row>
    <row r="37" spans="1:7" hidden="1">
      <c r="A37" s="160" t="e">
        <f t="shared" ref="A37" si="1">+A28</f>
        <v>#REF!</v>
      </c>
      <c r="B37" s="113">
        <f>+'CONSUMOS Y PRODUCCIÓN'!E100</f>
        <v>0</v>
      </c>
      <c r="C37" s="115">
        <f t="shared" ref="C37" si="2">+B37/$B$39</f>
        <v>0</v>
      </c>
      <c r="G37" s="108"/>
    </row>
    <row r="38" spans="1:7" hidden="1">
      <c r="A38" s="160" t="e">
        <f>+A29</f>
        <v>#REF!</v>
      </c>
      <c r="B38" s="113">
        <f>+'CONSUMOS Y PRODUCCIÓN'!E134</f>
        <v>0</v>
      </c>
      <c r="C38" s="115">
        <f>+B38/$B$39</f>
        <v>0</v>
      </c>
      <c r="G38" s="108"/>
    </row>
    <row r="39" spans="1:7">
      <c r="A39" s="98" t="s">
        <v>31</v>
      </c>
      <c r="B39" s="113">
        <f>SUM(B35:B38)</f>
        <v>581288812.63</v>
      </c>
      <c r="C39" s="112"/>
      <c r="G39" s="108"/>
    </row>
    <row r="40" spans="1:7">
      <c r="G40" s="108"/>
    </row>
    <row r="41" spans="1:7">
      <c r="G41" s="108"/>
    </row>
    <row r="42" spans="1:7">
      <c r="G42" s="108"/>
    </row>
    <row r="43" spans="1:7">
      <c r="G43" s="108"/>
    </row>
    <row r="44" spans="1:7">
      <c r="G44" s="108"/>
    </row>
  </sheetData>
  <mergeCells count="4">
    <mergeCell ref="A24:B24"/>
    <mergeCell ref="A33:C33"/>
    <mergeCell ref="A2:D2"/>
    <mergeCell ref="D25:D30"/>
  </mergeCells>
  <pageMargins left="0.7" right="0.7" top="0.75" bottom="0.75" header="0.3" footer="0.3"/>
  <pageSetup orientation="portrait" r:id="rId1"/>
  <ignoredErrors>
    <ignoredError sqref="B19:C21 D19:D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S101"/>
  <sheetViews>
    <sheetView workbookViewId="0">
      <selection activeCell="E107" sqref="E107"/>
    </sheetView>
  </sheetViews>
  <sheetFormatPr baseColWidth="10" defaultRowHeight="15"/>
  <cols>
    <col min="2" max="2" width="3" customWidth="1"/>
    <col min="3" max="3" width="18.5703125" customWidth="1"/>
  </cols>
  <sheetData>
    <row r="1" spans="1:13" ht="15.75" thickBot="1">
      <c r="A1" s="3"/>
      <c r="B1" s="3"/>
      <c r="C1" s="3"/>
      <c r="D1" s="3"/>
      <c r="E1" s="3"/>
      <c r="F1" s="3"/>
      <c r="G1" s="3"/>
      <c r="H1" s="3"/>
      <c r="I1" s="53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5"/>
      <c r="H3" s="3"/>
      <c r="I3" s="3"/>
      <c r="J3" s="3"/>
      <c r="K3" s="3"/>
      <c r="L3" s="3"/>
      <c r="M3" s="3"/>
    </row>
    <row r="4" spans="1:13" ht="15" customHeight="1">
      <c r="A4" s="3"/>
      <c r="B4" s="309" t="s">
        <v>5</v>
      </c>
      <c r="C4" s="309"/>
      <c r="F4" s="6" t="e">
        <f>+#REF!</f>
        <v>#REF!</v>
      </c>
      <c r="G4" s="6" t="e">
        <f>+#REF!</f>
        <v>#REF!</v>
      </c>
      <c r="H4" s="6" t="e">
        <f>+#REF!</f>
        <v>#REF!</v>
      </c>
      <c r="I4" s="6" t="e">
        <f>+#REF!</f>
        <v>#REF!</v>
      </c>
      <c r="L4" s="7"/>
      <c r="M4" s="3"/>
    </row>
    <row r="5" spans="1:13" ht="30">
      <c r="A5" s="3"/>
      <c r="B5" s="309"/>
      <c r="C5" s="309"/>
      <c r="D5" s="50" t="s">
        <v>62</v>
      </c>
      <c r="E5" s="50" t="s">
        <v>48</v>
      </c>
      <c r="F5" s="25" t="e">
        <f>+#REF!</f>
        <v>#REF!</v>
      </c>
      <c r="G5" s="50" t="s">
        <v>74</v>
      </c>
      <c r="H5" s="50" t="e">
        <f>+#REF!</f>
        <v>#REF!</v>
      </c>
      <c r="I5" s="50" t="e">
        <f>+#REF!</f>
        <v>#REF!</v>
      </c>
      <c r="L5" s="7"/>
      <c r="M5" s="3"/>
    </row>
    <row r="6" spans="1:13">
      <c r="A6" s="3"/>
      <c r="B6" s="309"/>
      <c r="C6" s="309"/>
      <c r="D6" s="25" t="e">
        <f>+#REF!</f>
        <v>#REF!</v>
      </c>
      <c r="E6" s="50" t="e">
        <f>+#REF!</f>
        <v>#REF!</v>
      </c>
      <c r="F6" s="50" t="e">
        <f>+#REF!</f>
        <v>#REF!</v>
      </c>
      <c r="G6" s="50" t="e">
        <f>+#REF!</f>
        <v>#REF!</v>
      </c>
      <c r="H6" s="50" t="e">
        <f>+#REF!</f>
        <v>#REF!</v>
      </c>
      <c r="I6" s="50" t="e">
        <f>+#REF!</f>
        <v>#REF!</v>
      </c>
      <c r="L6" s="7"/>
      <c r="M6" s="3"/>
    </row>
    <row r="7" spans="1:13">
      <c r="A7" s="3"/>
      <c r="B7" s="8">
        <f>+'[4]Consumo Energeticos'!B7</f>
        <v>1</v>
      </c>
      <c r="C7" s="9" t="e">
        <f>+#REF!</f>
        <v>#REF!</v>
      </c>
      <c r="D7" s="42" t="e">
        <f>+#REF!</f>
        <v>#REF!</v>
      </c>
      <c r="E7" s="42" t="e">
        <f>+#REF!</f>
        <v>#REF!</v>
      </c>
      <c r="F7" s="42" t="e">
        <f>+#REF!</f>
        <v>#REF!</v>
      </c>
      <c r="G7" s="42" t="e">
        <f>+SUM(#REF!)</f>
        <v>#REF!</v>
      </c>
      <c r="H7" s="42" t="e">
        <f>+#REF!</f>
        <v>#REF!</v>
      </c>
      <c r="I7" s="42" t="e">
        <f>+#REF!</f>
        <v>#REF!</v>
      </c>
      <c r="L7" s="7"/>
      <c r="M7" s="3"/>
    </row>
    <row r="8" spans="1:13">
      <c r="A8" s="3"/>
      <c r="B8" s="8">
        <f>+'[4]Consumo Energeticos'!B8</f>
        <v>2</v>
      </c>
      <c r="C8" s="9" t="e">
        <f>+#REF!</f>
        <v>#REF!</v>
      </c>
      <c r="D8" s="42" t="e">
        <f>+#REF!</f>
        <v>#REF!</v>
      </c>
      <c r="E8" s="42" t="e">
        <f>+#REF!</f>
        <v>#REF!</v>
      </c>
      <c r="F8" s="42" t="e">
        <f>+#REF!</f>
        <v>#REF!</v>
      </c>
      <c r="G8" s="42" t="e">
        <f>+SUM(#REF!)</f>
        <v>#REF!</v>
      </c>
      <c r="H8" s="42" t="e">
        <f>+#REF!</f>
        <v>#REF!</v>
      </c>
      <c r="I8" s="42" t="e">
        <f>+#REF!</f>
        <v>#REF!</v>
      </c>
      <c r="L8" s="7"/>
      <c r="M8" s="3"/>
    </row>
    <row r="9" spans="1:13">
      <c r="A9" s="3"/>
      <c r="B9" s="8">
        <f>+'[4]Consumo Energeticos'!B9</f>
        <v>3</v>
      </c>
      <c r="C9" s="9" t="e">
        <f>+#REF!</f>
        <v>#REF!</v>
      </c>
      <c r="D9" s="42" t="e">
        <f>+#REF!</f>
        <v>#REF!</v>
      </c>
      <c r="E9" s="42" t="e">
        <f>+#REF!</f>
        <v>#REF!</v>
      </c>
      <c r="F9" s="42" t="e">
        <f>+#REF!</f>
        <v>#REF!</v>
      </c>
      <c r="G9" s="42" t="e">
        <f>+SUM(#REF!)</f>
        <v>#REF!</v>
      </c>
      <c r="H9" s="42" t="e">
        <f>+#REF!</f>
        <v>#REF!</v>
      </c>
      <c r="I9" s="42" t="e">
        <f>+#REF!</f>
        <v>#REF!</v>
      </c>
      <c r="L9" s="7"/>
      <c r="M9" s="3"/>
    </row>
    <row r="10" spans="1:13">
      <c r="A10" s="3"/>
      <c r="B10" s="8">
        <f>+'[4]Consumo Energeticos'!B10</f>
        <v>4</v>
      </c>
      <c r="C10" s="9" t="e">
        <f>+#REF!</f>
        <v>#REF!</v>
      </c>
      <c r="D10" s="42" t="e">
        <f>+#REF!</f>
        <v>#REF!</v>
      </c>
      <c r="E10" s="42" t="e">
        <f>+#REF!</f>
        <v>#REF!</v>
      </c>
      <c r="F10" s="42" t="e">
        <f>+#REF!</f>
        <v>#REF!</v>
      </c>
      <c r="G10" s="42" t="e">
        <f>+SUM(#REF!)</f>
        <v>#REF!</v>
      </c>
      <c r="H10" s="42" t="e">
        <f>+#REF!</f>
        <v>#REF!</v>
      </c>
      <c r="I10" s="42" t="e">
        <f>+#REF!</f>
        <v>#REF!</v>
      </c>
      <c r="L10" s="7"/>
      <c r="M10" s="3"/>
    </row>
    <row r="11" spans="1:13">
      <c r="A11" s="3"/>
      <c r="B11" s="8">
        <f>+'[4]Consumo Energeticos'!B11</f>
        <v>5</v>
      </c>
      <c r="C11" s="9" t="e">
        <f>+#REF!</f>
        <v>#REF!</v>
      </c>
      <c r="D11" s="42" t="e">
        <f>+#REF!</f>
        <v>#REF!</v>
      </c>
      <c r="E11" s="42" t="e">
        <f>+#REF!</f>
        <v>#REF!</v>
      </c>
      <c r="F11" s="42" t="e">
        <f>+#REF!</f>
        <v>#REF!</v>
      </c>
      <c r="G11" s="42" t="e">
        <f>+SUM(#REF!)</f>
        <v>#REF!</v>
      </c>
      <c r="H11" s="42" t="e">
        <f>+#REF!</f>
        <v>#REF!</v>
      </c>
      <c r="I11" s="42" t="e">
        <f>+#REF!</f>
        <v>#REF!</v>
      </c>
      <c r="L11" s="7"/>
      <c r="M11" s="3"/>
    </row>
    <row r="12" spans="1:13">
      <c r="A12" s="3"/>
      <c r="B12" s="8">
        <f>+'[4]Consumo Energeticos'!B12</f>
        <v>6</v>
      </c>
      <c r="C12" s="9" t="e">
        <f>+#REF!</f>
        <v>#REF!</v>
      </c>
      <c r="D12" s="42" t="e">
        <f>+#REF!</f>
        <v>#REF!</v>
      </c>
      <c r="E12" s="42" t="e">
        <f>+#REF!</f>
        <v>#REF!</v>
      </c>
      <c r="F12" s="42" t="e">
        <f>+#REF!</f>
        <v>#REF!</v>
      </c>
      <c r="G12" s="42" t="e">
        <f>+SUM(#REF!)</f>
        <v>#REF!</v>
      </c>
      <c r="H12" s="42" t="e">
        <f>+#REF!</f>
        <v>#REF!</v>
      </c>
      <c r="I12" s="42" t="e">
        <f>+#REF!</f>
        <v>#REF!</v>
      </c>
      <c r="L12" s="7"/>
      <c r="M12" s="3"/>
    </row>
    <row r="13" spans="1:13">
      <c r="A13" s="3"/>
      <c r="B13" s="8">
        <f>+'[4]Consumo Energeticos'!B13</f>
        <v>7</v>
      </c>
      <c r="C13" s="9" t="e">
        <f>+#REF!</f>
        <v>#REF!</v>
      </c>
      <c r="D13" s="42" t="e">
        <f>+#REF!</f>
        <v>#REF!</v>
      </c>
      <c r="E13" s="42" t="e">
        <f>+#REF!</f>
        <v>#REF!</v>
      </c>
      <c r="F13" s="42" t="e">
        <f>+#REF!</f>
        <v>#REF!</v>
      </c>
      <c r="G13" s="42" t="e">
        <f>+SUM(#REF!)</f>
        <v>#REF!</v>
      </c>
      <c r="H13" s="42" t="e">
        <f>+#REF!</f>
        <v>#REF!</v>
      </c>
      <c r="I13" s="42" t="e">
        <f>+#REF!</f>
        <v>#REF!</v>
      </c>
      <c r="L13" s="7"/>
      <c r="M13" s="3"/>
    </row>
    <row r="14" spans="1:13">
      <c r="A14" s="3"/>
      <c r="B14" s="8">
        <f>+'[4]Consumo Energeticos'!B14</f>
        <v>8</v>
      </c>
      <c r="C14" s="9" t="e">
        <f>+#REF!</f>
        <v>#REF!</v>
      </c>
      <c r="D14" s="42" t="e">
        <f>+#REF!</f>
        <v>#REF!</v>
      </c>
      <c r="E14" s="42" t="e">
        <f>+#REF!</f>
        <v>#REF!</v>
      </c>
      <c r="F14" s="42" t="e">
        <f>+#REF!</f>
        <v>#REF!</v>
      </c>
      <c r="G14" s="42" t="e">
        <f>+SUM(#REF!)</f>
        <v>#REF!</v>
      </c>
      <c r="H14" s="42" t="e">
        <f>+#REF!</f>
        <v>#REF!</v>
      </c>
      <c r="I14" s="42" t="e">
        <f>+#REF!</f>
        <v>#REF!</v>
      </c>
      <c r="L14" s="7"/>
      <c r="M14" s="3"/>
    </row>
    <row r="15" spans="1:13">
      <c r="A15" s="3"/>
      <c r="B15" s="8">
        <f>+'[4]Consumo Energeticos'!B15</f>
        <v>9</v>
      </c>
      <c r="C15" s="9" t="e">
        <f>+#REF!</f>
        <v>#REF!</v>
      </c>
      <c r="D15" s="42" t="e">
        <f>+#REF!</f>
        <v>#REF!</v>
      </c>
      <c r="E15" s="42" t="e">
        <f>+#REF!</f>
        <v>#REF!</v>
      </c>
      <c r="F15" s="42" t="e">
        <f>+#REF!</f>
        <v>#REF!</v>
      </c>
      <c r="G15" s="42" t="e">
        <f>+SUM(#REF!)</f>
        <v>#REF!</v>
      </c>
      <c r="H15" s="42" t="e">
        <f>+#REF!</f>
        <v>#REF!</v>
      </c>
      <c r="I15" s="42" t="e">
        <f>+#REF!</f>
        <v>#REF!</v>
      </c>
      <c r="L15" s="7"/>
      <c r="M15" s="3"/>
    </row>
    <row r="16" spans="1:13">
      <c r="A16" s="3"/>
      <c r="B16" s="8">
        <f>+'[4]Consumo Energeticos'!B16</f>
        <v>10</v>
      </c>
      <c r="C16" s="9" t="e">
        <f>+#REF!</f>
        <v>#REF!</v>
      </c>
      <c r="D16" s="42" t="e">
        <f>+#REF!</f>
        <v>#REF!</v>
      </c>
      <c r="E16" s="42" t="e">
        <f>+#REF!</f>
        <v>#REF!</v>
      </c>
      <c r="F16" s="42" t="e">
        <f>+#REF!</f>
        <v>#REF!</v>
      </c>
      <c r="G16" s="42" t="e">
        <f>+SUM(#REF!)</f>
        <v>#REF!</v>
      </c>
      <c r="H16" s="42" t="e">
        <f>+#REF!</f>
        <v>#REF!</v>
      </c>
      <c r="I16" s="42" t="e">
        <f>+#REF!</f>
        <v>#REF!</v>
      </c>
      <c r="L16" s="7"/>
      <c r="M16" s="3"/>
    </row>
    <row r="17" spans="1:19">
      <c r="A17" s="3"/>
      <c r="B17" s="8">
        <f>+'[4]Consumo Energeticos'!B17</f>
        <v>11</v>
      </c>
      <c r="C17" s="9" t="e">
        <f>+#REF!</f>
        <v>#REF!</v>
      </c>
      <c r="D17" s="42" t="e">
        <f>+#REF!</f>
        <v>#REF!</v>
      </c>
      <c r="E17" s="42" t="e">
        <f>+#REF!</f>
        <v>#REF!</v>
      </c>
      <c r="F17" s="42" t="e">
        <f>+#REF!</f>
        <v>#REF!</v>
      </c>
      <c r="G17" s="42" t="e">
        <f>+SUM(#REF!)</f>
        <v>#REF!</v>
      </c>
      <c r="H17" s="42" t="e">
        <f>+#REF!</f>
        <v>#REF!</v>
      </c>
      <c r="I17" s="42" t="e">
        <f>+#REF!</f>
        <v>#REF!</v>
      </c>
      <c r="L17" s="7"/>
      <c r="M17" s="3"/>
    </row>
    <row r="18" spans="1:19">
      <c r="A18" s="3"/>
      <c r="B18" s="8">
        <f>+'[4]Consumo Energeticos'!B18</f>
        <v>12</v>
      </c>
      <c r="C18" s="9" t="e">
        <f>+#REF!</f>
        <v>#REF!</v>
      </c>
      <c r="D18" s="42" t="e">
        <f>+#REF!</f>
        <v>#REF!</v>
      </c>
      <c r="E18" s="42" t="e">
        <f>+#REF!</f>
        <v>#REF!</v>
      </c>
      <c r="F18" s="42" t="e">
        <f>+#REF!</f>
        <v>#REF!</v>
      </c>
      <c r="G18" s="42" t="e">
        <f>+SUM(#REF!)</f>
        <v>#REF!</v>
      </c>
      <c r="H18" s="42" t="e">
        <f>+#REF!</f>
        <v>#REF!</v>
      </c>
      <c r="I18" s="42" t="e">
        <f>+#REF!</f>
        <v>#REF!</v>
      </c>
      <c r="L18" s="7"/>
      <c r="M18" s="3"/>
    </row>
    <row r="19" spans="1:19" ht="15" customHeight="1">
      <c r="A19" s="3"/>
      <c r="B19" s="7"/>
      <c r="C19" s="7"/>
      <c r="D19" s="7"/>
      <c r="E19" s="7"/>
      <c r="F19" s="7"/>
      <c r="G19" s="11"/>
      <c r="H19" s="7"/>
      <c r="I19" s="7"/>
      <c r="J19" s="7"/>
      <c r="K19" s="7"/>
      <c r="L19" s="7"/>
      <c r="M19" s="3"/>
    </row>
    <row r="20" spans="1:19">
      <c r="A20" s="3"/>
      <c r="B20" s="7"/>
      <c r="C20" s="12" t="s">
        <v>11</v>
      </c>
      <c r="D20" s="13" t="e">
        <f>IF(SUM(D7:D18)=0,0,MAX(D7:D18))</f>
        <v>#REF!</v>
      </c>
      <c r="E20" s="13" t="e">
        <f>IF(SUM(E7:E18)=0,0,MAX(E7:E18))</f>
        <v>#REF!</v>
      </c>
      <c r="F20" s="13" t="e">
        <f>IF(SUM(F7:F18)=0,0,MAX(F7:F18))</f>
        <v>#REF!</v>
      </c>
      <c r="G20" s="13" t="e">
        <f>IF(SUM(G7:G18)=0,0,MAX(G7:G18))</f>
        <v>#REF!</v>
      </c>
      <c r="H20" s="13" t="e">
        <f t="shared" ref="H20:I20" si="0">IF(SUM(H7:H18)=0,0,MAX(H7:H18))</f>
        <v>#REF!</v>
      </c>
      <c r="I20" s="13" t="e">
        <f t="shared" si="0"/>
        <v>#REF!</v>
      </c>
      <c r="J20" s="45"/>
      <c r="K20" s="45"/>
      <c r="L20" s="7"/>
      <c r="M20" s="3"/>
    </row>
    <row r="21" spans="1:19">
      <c r="A21" s="3"/>
      <c r="B21" s="7"/>
      <c r="C21" s="12" t="s">
        <v>12</v>
      </c>
      <c r="D21" s="13" t="e">
        <f>IF(SUM(D7:D18)=0,0,MIN(D7:D18))</f>
        <v>#REF!</v>
      </c>
      <c r="E21" s="13" t="e">
        <f>IF(SUM(E7:E18)=0,0,MIN(E7:E18))</f>
        <v>#REF!</v>
      </c>
      <c r="F21" s="13" t="e">
        <f>IF(SUM(F7:F18)=0,0,MIN(F7:F18))</f>
        <v>#REF!</v>
      </c>
      <c r="G21" s="13" t="e">
        <f>IF(SUM(G7:G18)=0,0,MIN(G7:G18))</f>
        <v>#REF!</v>
      </c>
      <c r="H21" s="13" t="e">
        <f t="shared" ref="H21:I21" si="1">IF(SUM(H7:H18)=0,0,MIN(H7:H18))</f>
        <v>#REF!</v>
      </c>
      <c r="I21" s="13" t="e">
        <f t="shared" si="1"/>
        <v>#REF!</v>
      </c>
      <c r="J21" s="45"/>
      <c r="K21" s="45"/>
      <c r="L21" s="7"/>
      <c r="M21" s="3"/>
    </row>
    <row r="22" spans="1:19">
      <c r="A22" s="3"/>
      <c r="B22" s="7"/>
      <c r="C22" s="12" t="s">
        <v>9</v>
      </c>
      <c r="D22" s="13" t="e">
        <f>IF(SUM(D7:D18)=0,0,AVERAGE(D7:D18))</f>
        <v>#REF!</v>
      </c>
      <c r="E22" s="13" t="e">
        <f>IF(SUM(E7:E18)=0,0,AVERAGE(E7:E18))</f>
        <v>#REF!</v>
      </c>
      <c r="F22" s="13" t="e">
        <f>IF(SUM(F7:F18)=0,0,AVERAGE(F7:F18))</f>
        <v>#REF!</v>
      </c>
      <c r="G22" s="13" t="e">
        <f>IF(SUM(G7:G18)=0,0,AVERAGE(G7:G18))</f>
        <v>#REF!</v>
      </c>
      <c r="H22" s="13" t="e">
        <f t="shared" ref="H22:I22" si="2">IF(SUM(H7:H18)=0,0,AVERAGE(H7:H18))</f>
        <v>#REF!</v>
      </c>
      <c r="I22" s="13" t="e">
        <f t="shared" si="2"/>
        <v>#REF!</v>
      </c>
      <c r="J22" s="45"/>
      <c r="K22" s="45"/>
      <c r="L22" s="7"/>
      <c r="M22" s="3"/>
    </row>
    <row r="23" spans="1:19">
      <c r="A23" s="3"/>
      <c r="B23" s="7"/>
      <c r="C23" s="12" t="s">
        <v>10</v>
      </c>
      <c r="D23" s="13" t="e">
        <f>IF(SUM(D7:D18)=0,0,STDEV(D7:D18))</f>
        <v>#REF!</v>
      </c>
      <c r="E23" s="13" t="e">
        <f>IF(SUM(E7:E18)=0,0,STDEV(E7:E18))</f>
        <v>#REF!</v>
      </c>
      <c r="F23" s="13" t="e">
        <f>IF(SUM(F7:F18)=0,0,STDEV(F7:F18))</f>
        <v>#REF!</v>
      </c>
      <c r="G23" s="13" t="e">
        <f>IF(SUM(G7:G18)=0,0,STDEV(G7:G18))</f>
        <v>#REF!</v>
      </c>
      <c r="H23" s="13" t="e">
        <f t="shared" ref="H23:I23" si="3">IF(SUM(H7:H18)=0,0,STDEV(H7:H18))</f>
        <v>#REF!</v>
      </c>
      <c r="I23" s="13" t="e">
        <f t="shared" si="3"/>
        <v>#REF!</v>
      </c>
      <c r="J23" s="45"/>
      <c r="K23" s="45"/>
      <c r="L23" s="7"/>
      <c r="M23" s="3"/>
    </row>
    <row r="24" spans="1:19">
      <c r="A24" s="3"/>
      <c r="B24" s="7"/>
      <c r="C24" s="7"/>
      <c r="D24" s="7"/>
      <c r="E24" s="7"/>
      <c r="F24" s="7"/>
      <c r="G24" s="11"/>
      <c r="H24" s="7"/>
      <c r="I24" s="7"/>
      <c r="J24" s="10"/>
      <c r="K24" s="10"/>
      <c r="L24" s="7"/>
      <c r="M24" s="3"/>
    </row>
    <row r="25" spans="1:19">
      <c r="A25" s="3"/>
      <c r="B25" s="7"/>
      <c r="C25" s="15" t="s">
        <v>13</v>
      </c>
      <c r="D25" s="7"/>
      <c r="E25" s="7"/>
      <c r="F25" s="7"/>
      <c r="G25" s="7"/>
      <c r="H25" s="7"/>
      <c r="I25" s="7"/>
      <c r="J25" s="10"/>
      <c r="K25" s="10"/>
      <c r="L25" s="7"/>
      <c r="M25" s="3"/>
    </row>
    <row r="26" spans="1:19">
      <c r="A26" s="3"/>
      <c r="B26" s="7"/>
      <c r="C26" s="7"/>
      <c r="D26" s="7"/>
      <c r="E26" s="7"/>
      <c r="F26" s="7"/>
      <c r="G26" s="7"/>
      <c r="H26" s="7"/>
      <c r="I26" s="7"/>
      <c r="J26" s="10"/>
      <c r="K26" s="10"/>
      <c r="L26" s="7"/>
      <c r="M26" s="3"/>
    </row>
    <row r="27" spans="1:19">
      <c r="A27" s="3"/>
      <c r="B27" s="7"/>
      <c r="C27" s="312" t="s">
        <v>14</v>
      </c>
      <c r="D27" s="312"/>
      <c r="E27" s="16" t="e">
        <f>+LINEST(E7:E18,D7:D18)</f>
        <v>#VALUE!</v>
      </c>
      <c r="F27" s="17" t="e">
        <f>+LINEST(F7:F18,D7:D18)</f>
        <v>#VALUE!</v>
      </c>
      <c r="G27" s="17" t="e">
        <f>+LINEST(G7:G18,D7:D18)</f>
        <v>#VALUE!</v>
      </c>
      <c r="H27" s="17" t="e">
        <f>+LINEST(H7:H18,D7:D18)</f>
        <v>#VALUE!</v>
      </c>
      <c r="I27" s="17" t="e">
        <f>+LINEST(I7:I18,D7:D18)</f>
        <v>#VALUE!</v>
      </c>
      <c r="J27" s="14"/>
      <c r="K27" s="14"/>
      <c r="L27" s="7"/>
      <c r="M27" s="3"/>
    </row>
    <row r="28" spans="1:19">
      <c r="A28" s="3"/>
      <c r="B28" s="7"/>
      <c r="C28" s="312" t="s">
        <v>15</v>
      </c>
      <c r="D28" s="312"/>
      <c r="E28" s="17" t="e">
        <f>+INTERCEPT(E7:E18,D7:D18)</f>
        <v>#REF!</v>
      </c>
      <c r="F28" s="17" t="e">
        <f>+INTERCEPT(F7:F18,D7:D18)</f>
        <v>#REF!</v>
      </c>
      <c r="G28" s="17" t="e">
        <f>+INTERCEPT(G7:G18,D7:D18)</f>
        <v>#REF!</v>
      </c>
      <c r="H28" s="17" t="e">
        <f>+INTERCEPT(H7:H18,D7:D18)</f>
        <v>#REF!</v>
      </c>
      <c r="I28" s="17" t="e">
        <f>+INTERCEPT(I7:I18,D7:D18)</f>
        <v>#REF!</v>
      </c>
      <c r="J28" s="14"/>
      <c r="K28" s="14"/>
      <c r="L28" s="7"/>
      <c r="M28" s="3"/>
    </row>
    <row r="29" spans="1:19">
      <c r="A29" s="3"/>
      <c r="B29" s="7"/>
      <c r="C29" s="312" t="s">
        <v>16</v>
      </c>
      <c r="D29" s="312"/>
      <c r="E29" s="16" t="e">
        <f>+RSQ(E7:E18,D7:D18)</f>
        <v>#REF!</v>
      </c>
      <c r="F29" s="17" t="e">
        <f>+RSQ(F7:F18,D7:D18)</f>
        <v>#REF!</v>
      </c>
      <c r="G29" s="16" t="e">
        <f>+RSQ(G7:G18,D7:D18)</f>
        <v>#REF!</v>
      </c>
      <c r="H29" s="16" t="e">
        <f>+RSQ(H7:H18,D7:D18)</f>
        <v>#REF!</v>
      </c>
      <c r="I29" s="16" t="e">
        <f>+RSQ(I7:I18,D7:D18)</f>
        <v>#REF!</v>
      </c>
      <c r="J29" s="54"/>
      <c r="K29" s="54"/>
      <c r="L29" s="7"/>
      <c r="M29" s="3"/>
    </row>
    <row r="30" spans="1:19">
      <c r="A30" s="3"/>
      <c r="B30" s="7"/>
      <c r="C30" s="7"/>
      <c r="D30" s="7"/>
      <c r="E30" s="7"/>
      <c r="F30" s="7"/>
      <c r="G30" s="7"/>
      <c r="H30" s="7"/>
      <c r="I30" s="7"/>
      <c r="J30" s="10"/>
      <c r="K30" s="10"/>
      <c r="L30" s="7"/>
      <c r="M30" s="3"/>
    </row>
    <row r="31" spans="1:19">
      <c r="A31" s="3"/>
      <c r="B31" s="313" t="s">
        <v>5</v>
      </c>
      <c r="C31" s="313"/>
      <c r="D31" s="313" t="str">
        <f>+D5</f>
        <v xml:space="preserve">Producción </v>
      </c>
      <c r="E31" s="313" t="s">
        <v>7</v>
      </c>
      <c r="F31" s="55" t="s">
        <v>72</v>
      </c>
      <c r="G31" s="55"/>
      <c r="H31" s="55"/>
      <c r="I31" s="55"/>
      <c r="J31" s="310" t="s">
        <v>48</v>
      </c>
      <c r="K31" s="310"/>
      <c r="L31" s="310" t="s">
        <v>73</v>
      </c>
      <c r="M31" s="310"/>
      <c r="N31" s="310" t="s">
        <v>70</v>
      </c>
      <c r="O31" s="310"/>
      <c r="P31" s="310" t="s">
        <v>71</v>
      </c>
      <c r="Q31" s="310"/>
      <c r="R31" s="310" t="s">
        <v>27</v>
      </c>
      <c r="S31" s="310"/>
    </row>
    <row r="32" spans="1:19" ht="45">
      <c r="A32" s="3"/>
      <c r="B32" s="313"/>
      <c r="C32" s="313"/>
      <c r="D32" s="313"/>
      <c r="E32" s="313"/>
      <c r="F32" s="48" t="e">
        <f>+F5</f>
        <v>#REF!</v>
      </c>
      <c r="G32" s="48" t="s">
        <v>70</v>
      </c>
      <c r="H32" s="48" t="s">
        <v>63</v>
      </c>
      <c r="I32" s="48" t="s">
        <v>27</v>
      </c>
      <c r="J32" s="48" t="s">
        <v>17</v>
      </c>
      <c r="K32" s="48" t="s">
        <v>18</v>
      </c>
      <c r="L32" s="48" t="s">
        <v>17</v>
      </c>
      <c r="M32" s="51" t="s">
        <v>73</v>
      </c>
      <c r="N32" s="48" t="s">
        <v>17</v>
      </c>
      <c r="O32" s="48" t="s">
        <v>70</v>
      </c>
      <c r="P32" s="48" t="s">
        <v>17</v>
      </c>
      <c r="Q32" s="48" t="s">
        <v>71</v>
      </c>
      <c r="R32" s="48" t="s">
        <v>27</v>
      </c>
      <c r="S32" s="48" t="s">
        <v>71</v>
      </c>
    </row>
    <row r="33" spans="1:19">
      <c r="A33" s="3"/>
      <c r="B33" s="313"/>
      <c r="C33" s="313"/>
      <c r="D33" s="48" t="e">
        <f t="shared" ref="D33:D45" si="4">+D6</f>
        <v>#REF!</v>
      </c>
      <c r="E33" s="48" t="s">
        <v>6</v>
      </c>
      <c r="F33" s="48" t="e">
        <f>+F6</f>
        <v>#REF!</v>
      </c>
      <c r="G33" s="48" t="s">
        <v>25</v>
      </c>
      <c r="H33" s="48" t="s">
        <v>64</v>
      </c>
      <c r="I33" s="48" t="s">
        <v>39</v>
      </c>
      <c r="J33" s="48" t="e">
        <f>+D33</f>
        <v>#REF!</v>
      </c>
      <c r="K33" s="48" t="s">
        <v>6</v>
      </c>
      <c r="L33" s="48" t="e">
        <f>+J33</f>
        <v>#REF!</v>
      </c>
      <c r="M33" s="48" t="e">
        <f>+F33</f>
        <v>#REF!</v>
      </c>
      <c r="N33" s="48" t="e">
        <f>+L33</f>
        <v>#REF!</v>
      </c>
      <c r="O33" s="48" t="s">
        <v>75</v>
      </c>
      <c r="P33" s="48" t="s">
        <v>75</v>
      </c>
      <c r="Q33" s="48" t="s">
        <v>39</v>
      </c>
      <c r="R33" s="48" t="s">
        <v>75</v>
      </c>
      <c r="S33" s="48" t="s">
        <v>39</v>
      </c>
    </row>
    <row r="34" spans="1:19" s="1" customFormat="1">
      <c r="A34" s="3"/>
      <c r="B34" s="56">
        <v>1</v>
      </c>
      <c r="C34" s="57" t="e">
        <f t="shared" ref="C34:C45" si="5">+C7</f>
        <v>#REF!</v>
      </c>
      <c r="D34" s="47" t="e">
        <f t="shared" si="4"/>
        <v>#REF!</v>
      </c>
      <c r="E34" s="47" t="e">
        <f>+D34*$E$27+$E$28</f>
        <v>#REF!</v>
      </c>
      <c r="F34" s="47" t="e">
        <f>+D34*$F$27+$F$28</f>
        <v>#REF!</v>
      </c>
      <c r="G34" s="58" t="e">
        <f>+(D34*$G$27)+$G$28</f>
        <v>#REF!</v>
      </c>
      <c r="H34" s="58" t="e">
        <f>+D34*$H$27+$H$28</f>
        <v>#REF!</v>
      </c>
      <c r="I34" s="47" t="e">
        <f>+D34*$I$27+$I$28</f>
        <v>#REF!</v>
      </c>
      <c r="J34" s="47" t="e">
        <f t="shared" ref="J34:J45" si="6">+IF(K34="","",D34)</f>
        <v>#REF!</v>
      </c>
      <c r="K34" s="47" t="e">
        <f t="shared" ref="K34:K45" si="7">+IF((E7-E34)&lt;0,E7,"")</f>
        <v>#REF!</v>
      </c>
      <c r="L34" s="47" t="e">
        <f t="shared" ref="L34:L45" si="8">+IF(M34="","",D34)</f>
        <v>#REF!</v>
      </c>
      <c r="M34" s="47" t="e">
        <f t="shared" ref="M34:M45" si="9">+IF((F7-F34)&lt;0,F7,"")</f>
        <v>#REF!</v>
      </c>
      <c r="N34" s="47" t="e">
        <f t="shared" ref="N34:N45" si="10">+IF(O34="","",D34)</f>
        <v>#REF!</v>
      </c>
      <c r="O34" s="47" t="e">
        <f>+IF((G7-G34)&lt;0,G7,"")</f>
        <v>#REF!</v>
      </c>
      <c r="P34" s="47" t="e">
        <f>+IF(Q34="","",D34)</f>
        <v>#REF!</v>
      </c>
      <c r="Q34" s="47" t="e">
        <f>+IF((H7-H34)&lt;0,H7,"")</f>
        <v>#REF!</v>
      </c>
      <c r="R34" s="47" t="e">
        <f>+IF(S34="","",D34)</f>
        <v>#REF!</v>
      </c>
      <c r="S34" s="47" t="e">
        <f>+IF((I7-I34)&lt;0,I7,"")</f>
        <v>#REF!</v>
      </c>
    </row>
    <row r="35" spans="1:19">
      <c r="A35" s="3"/>
      <c r="B35" s="56">
        <v>2</v>
      </c>
      <c r="C35" s="57" t="e">
        <f t="shared" si="5"/>
        <v>#REF!</v>
      </c>
      <c r="D35" s="47" t="e">
        <f t="shared" si="4"/>
        <v>#REF!</v>
      </c>
      <c r="E35" s="47" t="e">
        <f t="shared" ref="E35:E45" si="11">+D35*$E$27+$E$28</f>
        <v>#REF!</v>
      </c>
      <c r="F35" s="47" t="e">
        <f t="shared" ref="F35:F45" si="12">+D35*$F$27+$F$28</f>
        <v>#REF!</v>
      </c>
      <c r="G35" s="58" t="e">
        <f t="shared" ref="G35:G45" si="13">+D35*$G$27+$G$28</f>
        <v>#REF!</v>
      </c>
      <c r="H35" s="58" t="e">
        <f t="shared" ref="H35:H45" si="14">+D35*$H$27+$H$28</f>
        <v>#REF!</v>
      </c>
      <c r="I35" s="47" t="e">
        <f t="shared" ref="I35:I45" si="15">+D35*$I$27+$I$28</f>
        <v>#REF!</v>
      </c>
      <c r="J35" s="47" t="e">
        <f t="shared" si="6"/>
        <v>#REF!</v>
      </c>
      <c r="K35" s="47" t="e">
        <f t="shared" si="7"/>
        <v>#REF!</v>
      </c>
      <c r="L35" s="47" t="e">
        <f t="shared" si="8"/>
        <v>#REF!</v>
      </c>
      <c r="M35" s="47" t="e">
        <f t="shared" si="9"/>
        <v>#REF!</v>
      </c>
      <c r="N35" s="47" t="e">
        <f t="shared" si="10"/>
        <v>#REF!</v>
      </c>
      <c r="O35" s="47" t="e">
        <f t="shared" ref="O35:O45" si="16">+IF((G8-G35)&lt;0,G8,"")</f>
        <v>#REF!</v>
      </c>
      <c r="P35" s="47" t="e">
        <f t="shared" ref="P35:P45" si="17">+IF(Q35="","",D35)</f>
        <v>#REF!</v>
      </c>
      <c r="Q35" s="47" t="e">
        <f t="shared" ref="Q35:Q45" si="18">+IF((H8-H35)&lt;0,H8,"")</f>
        <v>#REF!</v>
      </c>
      <c r="R35" s="47" t="e">
        <f t="shared" ref="R35:R45" si="19">+IF(S35="","",D35)</f>
        <v>#REF!</v>
      </c>
      <c r="S35" s="47" t="e">
        <f t="shared" ref="S35:S45" si="20">+IF((I8-I35)&lt;0,I8,"")</f>
        <v>#REF!</v>
      </c>
    </row>
    <row r="36" spans="1:19">
      <c r="A36" s="3"/>
      <c r="B36" s="56">
        <v>3</v>
      </c>
      <c r="C36" s="57" t="e">
        <f t="shared" si="5"/>
        <v>#REF!</v>
      </c>
      <c r="D36" s="47" t="e">
        <f t="shared" si="4"/>
        <v>#REF!</v>
      </c>
      <c r="E36" s="47" t="e">
        <f t="shared" si="11"/>
        <v>#REF!</v>
      </c>
      <c r="F36" s="47" t="e">
        <f t="shared" si="12"/>
        <v>#REF!</v>
      </c>
      <c r="G36" s="58" t="e">
        <f t="shared" si="13"/>
        <v>#REF!</v>
      </c>
      <c r="H36" s="58" t="e">
        <f t="shared" si="14"/>
        <v>#REF!</v>
      </c>
      <c r="I36" s="47" t="e">
        <f t="shared" si="15"/>
        <v>#REF!</v>
      </c>
      <c r="J36" s="47" t="e">
        <f t="shared" si="6"/>
        <v>#REF!</v>
      </c>
      <c r="K36" s="47" t="e">
        <f t="shared" si="7"/>
        <v>#REF!</v>
      </c>
      <c r="L36" s="47" t="e">
        <f t="shared" si="8"/>
        <v>#REF!</v>
      </c>
      <c r="M36" s="47" t="e">
        <f t="shared" si="9"/>
        <v>#REF!</v>
      </c>
      <c r="N36" s="47" t="e">
        <f t="shared" si="10"/>
        <v>#REF!</v>
      </c>
      <c r="O36" s="47" t="e">
        <f t="shared" si="16"/>
        <v>#REF!</v>
      </c>
      <c r="P36" s="47" t="e">
        <f t="shared" si="17"/>
        <v>#REF!</v>
      </c>
      <c r="Q36" s="47" t="e">
        <f t="shared" si="18"/>
        <v>#REF!</v>
      </c>
      <c r="R36" s="47" t="e">
        <f t="shared" si="19"/>
        <v>#REF!</v>
      </c>
      <c r="S36" s="47" t="e">
        <f t="shared" si="20"/>
        <v>#REF!</v>
      </c>
    </row>
    <row r="37" spans="1:19">
      <c r="A37" s="3"/>
      <c r="B37" s="56">
        <v>4</v>
      </c>
      <c r="C37" s="57" t="e">
        <f t="shared" si="5"/>
        <v>#REF!</v>
      </c>
      <c r="D37" s="47" t="e">
        <f t="shared" si="4"/>
        <v>#REF!</v>
      </c>
      <c r="E37" s="47" t="e">
        <f t="shared" si="11"/>
        <v>#REF!</v>
      </c>
      <c r="F37" s="47" t="e">
        <f t="shared" si="12"/>
        <v>#REF!</v>
      </c>
      <c r="G37" s="58" t="e">
        <f t="shared" si="13"/>
        <v>#REF!</v>
      </c>
      <c r="H37" s="58" t="e">
        <f t="shared" si="14"/>
        <v>#REF!</v>
      </c>
      <c r="I37" s="47" t="e">
        <f t="shared" si="15"/>
        <v>#REF!</v>
      </c>
      <c r="J37" s="47" t="e">
        <f t="shared" si="6"/>
        <v>#REF!</v>
      </c>
      <c r="K37" s="47" t="e">
        <f t="shared" si="7"/>
        <v>#REF!</v>
      </c>
      <c r="L37" s="47" t="e">
        <f t="shared" si="8"/>
        <v>#REF!</v>
      </c>
      <c r="M37" s="47" t="e">
        <f t="shared" si="9"/>
        <v>#REF!</v>
      </c>
      <c r="N37" s="47" t="e">
        <f t="shared" si="10"/>
        <v>#REF!</v>
      </c>
      <c r="O37" s="47" t="e">
        <f t="shared" si="16"/>
        <v>#REF!</v>
      </c>
      <c r="P37" s="47" t="e">
        <f t="shared" si="17"/>
        <v>#REF!</v>
      </c>
      <c r="Q37" s="47" t="e">
        <f t="shared" si="18"/>
        <v>#REF!</v>
      </c>
      <c r="R37" s="47" t="e">
        <f t="shared" si="19"/>
        <v>#REF!</v>
      </c>
      <c r="S37" s="47" t="e">
        <f t="shared" si="20"/>
        <v>#REF!</v>
      </c>
    </row>
    <row r="38" spans="1:19">
      <c r="A38" s="3"/>
      <c r="B38" s="56">
        <v>5</v>
      </c>
      <c r="C38" s="57" t="e">
        <f t="shared" si="5"/>
        <v>#REF!</v>
      </c>
      <c r="D38" s="47" t="e">
        <f t="shared" si="4"/>
        <v>#REF!</v>
      </c>
      <c r="E38" s="47" t="e">
        <f t="shared" si="11"/>
        <v>#REF!</v>
      </c>
      <c r="F38" s="47" t="e">
        <f t="shared" si="12"/>
        <v>#REF!</v>
      </c>
      <c r="G38" s="58" t="e">
        <f t="shared" si="13"/>
        <v>#REF!</v>
      </c>
      <c r="H38" s="58" t="e">
        <f t="shared" si="14"/>
        <v>#REF!</v>
      </c>
      <c r="I38" s="47" t="e">
        <f t="shared" si="15"/>
        <v>#REF!</v>
      </c>
      <c r="J38" s="47" t="e">
        <f t="shared" si="6"/>
        <v>#REF!</v>
      </c>
      <c r="K38" s="47" t="e">
        <f t="shared" si="7"/>
        <v>#REF!</v>
      </c>
      <c r="L38" s="47" t="e">
        <f t="shared" si="8"/>
        <v>#REF!</v>
      </c>
      <c r="M38" s="47" t="e">
        <f t="shared" si="9"/>
        <v>#REF!</v>
      </c>
      <c r="N38" s="47" t="e">
        <f t="shared" si="10"/>
        <v>#REF!</v>
      </c>
      <c r="O38" s="47" t="e">
        <f t="shared" si="16"/>
        <v>#REF!</v>
      </c>
      <c r="P38" s="47" t="e">
        <f t="shared" si="17"/>
        <v>#REF!</v>
      </c>
      <c r="Q38" s="47" t="e">
        <f t="shared" si="18"/>
        <v>#REF!</v>
      </c>
      <c r="R38" s="47" t="e">
        <f t="shared" si="19"/>
        <v>#REF!</v>
      </c>
      <c r="S38" s="47" t="e">
        <f t="shared" si="20"/>
        <v>#REF!</v>
      </c>
    </row>
    <row r="39" spans="1:19">
      <c r="A39" s="3"/>
      <c r="B39" s="56">
        <v>6</v>
      </c>
      <c r="C39" s="57" t="e">
        <f t="shared" si="5"/>
        <v>#REF!</v>
      </c>
      <c r="D39" s="47" t="e">
        <f t="shared" si="4"/>
        <v>#REF!</v>
      </c>
      <c r="E39" s="47" t="e">
        <f t="shared" si="11"/>
        <v>#REF!</v>
      </c>
      <c r="F39" s="47" t="e">
        <f t="shared" si="12"/>
        <v>#REF!</v>
      </c>
      <c r="G39" s="58" t="e">
        <f t="shared" si="13"/>
        <v>#REF!</v>
      </c>
      <c r="H39" s="58" t="e">
        <f t="shared" si="14"/>
        <v>#REF!</v>
      </c>
      <c r="I39" s="47" t="e">
        <f t="shared" si="15"/>
        <v>#REF!</v>
      </c>
      <c r="J39" s="47" t="e">
        <f t="shared" si="6"/>
        <v>#REF!</v>
      </c>
      <c r="K39" s="47" t="e">
        <f t="shared" si="7"/>
        <v>#REF!</v>
      </c>
      <c r="L39" s="47" t="e">
        <f t="shared" si="8"/>
        <v>#REF!</v>
      </c>
      <c r="M39" s="47" t="e">
        <f t="shared" si="9"/>
        <v>#REF!</v>
      </c>
      <c r="N39" s="47" t="e">
        <f t="shared" si="10"/>
        <v>#REF!</v>
      </c>
      <c r="O39" s="47" t="e">
        <f t="shared" si="16"/>
        <v>#REF!</v>
      </c>
      <c r="P39" s="47" t="e">
        <f t="shared" si="17"/>
        <v>#REF!</v>
      </c>
      <c r="Q39" s="47" t="e">
        <f t="shared" si="18"/>
        <v>#REF!</v>
      </c>
      <c r="R39" s="47" t="e">
        <f t="shared" si="19"/>
        <v>#REF!</v>
      </c>
      <c r="S39" s="47" t="e">
        <f t="shared" si="20"/>
        <v>#REF!</v>
      </c>
    </row>
    <row r="40" spans="1:19">
      <c r="A40" s="3"/>
      <c r="B40" s="56">
        <v>7</v>
      </c>
      <c r="C40" s="57" t="e">
        <f t="shared" si="5"/>
        <v>#REF!</v>
      </c>
      <c r="D40" s="47" t="e">
        <f t="shared" si="4"/>
        <v>#REF!</v>
      </c>
      <c r="E40" s="47" t="e">
        <f t="shared" si="11"/>
        <v>#REF!</v>
      </c>
      <c r="F40" s="47" t="e">
        <f t="shared" si="12"/>
        <v>#REF!</v>
      </c>
      <c r="G40" s="58" t="e">
        <f t="shared" si="13"/>
        <v>#REF!</v>
      </c>
      <c r="H40" s="58" t="e">
        <f t="shared" si="14"/>
        <v>#REF!</v>
      </c>
      <c r="I40" s="47" t="e">
        <f t="shared" si="15"/>
        <v>#REF!</v>
      </c>
      <c r="J40" s="47" t="e">
        <f t="shared" si="6"/>
        <v>#REF!</v>
      </c>
      <c r="K40" s="47" t="e">
        <f t="shared" si="7"/>
        <v>#REF!</v>
      </c>
      <c r="L40" s="47" t="e">
        <f t="shared" si="8"/>
        <v>#REF!</v>
      </c>
      <c r="M40" s="47" t="e">
        <f t="shared" si="9"/>
        <v>#REF!</v>
      </c>
      <c r="N40" s="47" t="e">
        <f t="shared" si="10"/>
        <v>#REF!</v>
      </c>
      <c r="O40" s="47" t="e">
        <f t="shared" si="16"/>
        <v>#REF!</v>
      </c>
      <c r="P40" s="47" t="e">
        <f t="shared" si="17"/>
        <v>#REF!</v>
      </c>
      <c r="Q40" s="47" t="e">
        <f t="shared" si="18"/>
        <v>#REF!</v>
      </c>
      <c r="R40" s="47" t="e">
        <f t="shared" si="19"/>
        <v>#REF!</v>
      </c>
      <c r="S40" s="47" t="e">
        <f t="shared" si="20"/>
        <v>#REF!</v>
      </c>
    </row>
    <row r="41" spans="1:19">
      <c r="A41" s="3"/>
      <c r="B41" s="56">
        <v>8</v>
      </c>
      <c r="C41" s="57" t="e">
        <f t="shared" si="5"/>
        <v>#REF!</v>
      </c>
      <c r="D41" s="47" t="e">
        <f t="shared" si="4"/>
        <v>#REF!</v>
      </c>
      <c r="E41" s="47" t="e">
        <f t="shared" si="11"/>
        <v>#REF!</v>
      </c>
      <c r="F41" s="47" t="e">
        <f t="shared" si="12"/>
        <v>#REF!</v>
      </c>
      <c r="G41" s="58" t="e">
        <f t="shared" si="13"/>
        <v>#REF!</v>
      </c>
      <c r="H41" s="58" t="e">
        <f t="shared" si="14"/>
        <v>#REF!</v>
      </c>
      <c r="I41" s="47" t="e">
        <f t="shared" si="15"/>
        <v>#REF!</v>
      </c>
      <c r="J41" s="47" t="e">
        <f t="shared" si="6"/>
        <v>#REF!</v>
      </c>
      <c r="K41" s="47" t="e">
        <f t="shared" si="7"/>
        <v>#REF!</v>
      </c>
      <c r="L41" s="47" t="e">
        <f t="shared" si="8"/>
        <v>#REF!</v>
      </c>
      <c r="M41" s="47" t="e">
        <f t="shared" si="9"/>
        <v>#REF!</v>
      </c>
      <c r="N41" s="47" t="e">
        <f t="shared" si="10"/>
        <v>#REF!</v>
      </c>
      <c r="O41" s="47" t="e">
        <f t="shared" si="16"/>
        <v>#REF!</v>
      </c>
      <c r="P41" s="47" t="e">
        <f t="shared" si="17"/>
        <v>#REF!</v>
      </c>
      <c r="Q41" s="47" t="e">
        <f t="shared" si="18"/>
        <v>#REF!</v>
      </c>
      <c r="R41" s="47" t="e">
        <f t="shared" si="19"/>
        <v>#REF!</v>
      </c>
      <c r="S41" s="47" t="e">
        <f t="shared" si="20"/>
        <v>#REF!</v>
      </c>
    </row>
    <row r="42" spans="1:19">
      <c r="A42" s="3"/>
      <c r="B42" s="56">
        <v>9</v>
      </c>
      <c r="C42" s="57" t="e">
        <f t="shared" si="5"/>
        <v>#REF!</v>
      </c>
      <c r="D42" s="47" t="e">
        <f t="shared" si="4"/>
        <v>#REF!</v>
      </c>
      <c r="E42" s="47" t="e">
        <f t="shared" si="11"/>
        <v>#REF!</v>
      </c>
      <c r="F42" s="47" t="e">
        <f t="shared" si="12"/>
        <v>#REF!</v>
      </c>
      <c r="G42" s="58" t="e">
        <f t="shared" si="13"/>
        <v>#REF!</v>
      </c>
      <c r="H42" s="58" t="e">
        <f t="shared" si="14"/>
        <v>#REF!</v>
      </c>
      <c r="I42" s="47" t="e">
        <f t="shared" si="15"/>
        <v>#REF!</v>
      </c>
      <c r="J42" s="47" t="e">
        <f t="shared" si="6"/>
        <v>#REF!</v>
      </c>
      <c r="K42" s="47" t="e">
        <f t="shared" si="7"/>
        <v>#REF!</v>
      </c>
      <c r="L42" s="47" t="e">
        <f t="shared" si="8"/>
        <v>#REF!</v>
      </c>
      <c r="M42" s="47" t="e">
        <f t="shared" si="9"/>
        <v>#REF!</v>
      </c>
      <c r="N42" s="47" t="e">
        <f t="shared" si="10"/>
        <v>#REF!</v>
      </c>
      <c r="O42" s="47" t="e">
        <f t="shared" si="16"/>
        <v>#REF!</v>
      </c>
      <c r="P42" s="47" t="e">
        <f t="shared" si="17"/>
        <v>#REF!</v>
      </c>
      <c r="Q42" s="47" t="e">
        <f t="shared" si="18"/>
        <v>#REF!</v>
      </c>
      <c r="R42" s="47" t="e">
        <f t="shared" si="19"/>
        <v>#REF!</v>
      </c>
      <c r="S42" s="47" t="e">
        <f t="shared" si="20"/>
        <v>#REF!</v>
      </c>
    </row>
    <row r="43" spans="1:19">
      <c r="A43" s="3"/>
      <c r="B43" s="56">
        <v>10</v>
      </c>
      <c r="C43" s="57" t="e">
        <f t="shared" si="5"/>
        <v>#REF!</v>
      </c>
      <c r="D43" s="47" t="e">
        <f t="shared" si="4"/>
        <v>#REF!</v>
      </c>
      <c r="E43" s="47" t="e">
        <f t="shared" si="11"/>
        <v>#REF!</v>
      </c>
      <c r="F43" s="47" t="e">
        <f t="shared" si="12"/>
        <v>#REF!</v>
      </c>
      <c r="G43" s="58" t="e">
        <f t="shared" si="13"/>
        <v>#REF!</v>
      </c>
      <c r="H43" s="58" t="e">
        <f t="shared" si="14"/>
        <v>#REF!</v>
      </c>
      <c r="I43" s="47" t="e">
        <f t="shared" si="15"/>
        <v>#REF!</v>
      </c>
      <c r="J43" s="47" t="e">
        <f t="shared" si="6"/>
        <v>#REF!</v>
      </c>
      <c r="K43" s="47" t="e">
        <f t="shared" si="7"/>
        <v>#REF!</v>
      </c>
      <c r="L43" s="47" t="e">
        <f t="shared" si="8"/>
        <v>#REF!</v>
      </c>
      <c r="M43" s="47" t="e">
        <f t="shared" si="9"/>
        <v>#REF!</v>
      </c>
      <c r="N43" s="47" t="e">
        <f t="shared" si="10"/>
        <v>#REF!</v>
      </c>
      <c r="O43" s="47" t="e">
        <f t="shared" si="16"/>
        <v>#REF!</v>
      </c>
      <c r="P43" s="47" t="e">
        <f t="shared" si="17"/>
        <v>#REF!</v>
      </c>
      <c r="Q43" s="47" t="e">
        <f t="shared" si="18"/>
        <v>#REF!</v>
      </c>
      <c r="R43" s="47" t="e">
        <f t="shared" si="19"/>
        <v>#REF!</v>
      </c>
      <c r="S43" s="47" t="e">
        <f t="shared" si="20"/>
        <v>#REF!</v>
      </c>
    </row>
    <row r="44" spans="1:19">
      <c r="A44" s="3"/>
      <c r="B44" s="56">
        <v>11</v>
      </c>
      <c r="C44" s="57" t="e">
        <f t="shared" si="5"/>
        <v>#REF!</v>
      </c>
      <c r="D44" s="47" t="e">
        <f t="shared" si="4"/>
        <v>#REF!</v>
      </c>
      <c r="E44" s="47" t="e">
        <f t="shared" si="11"/>
        <v>#REF!</v>
      </c>
      <c r="F44" s="47" t="e">
        <f t="shared" si="12"/>
        <v>#REF!</v>
      </c>
      <c r="G44" s="58" t="e">
        <f t="shared" si="13"/>
        <v>#REF!</v>
      </c>
      <c r="H44" s="58" t="e">
        <f t="shared" si="14"/>
        <v>#REF!</v>
      </c>
      <c r="I44" s="47" t="e">
        <f t="shared" si="15"/>
        <v>#REF!</v>
      </c>
      <c r="J44" s="47" t="e">
        <f t="shared" si="6"/>
        <v>#REF!</v>
      </c>
      <c r="K44" s="47" t="e">
        <f t="shared" si="7"/>
        <v>#REF!</v>
      </c>
      <c r="L44" s="47" t="e">
        <f t="shared" si="8"/>
        <v>#REF!</v>
      </c>
      <c r="M44" s="47" t="e">
        <f t="shared" si="9"/>
        <v>#REF!</v>
      </c>
      <c r="N44" s="47" t="e">
        <f t="shared" si="10"/>
        <v>#REF!</v>
      </c>
      <c r="O44" s="47" t="e">
        <f t="shared" si="16"/>
        <v>#REF!</v>
      </c>
      <c r="P44" s="47" t="e">
        <f t="shared" si="17"/>
        <v>#REF!</v>
      </c>
      <c r="Q44" s="47" t="e">
        <f t="shared" si="18"/>
        <v>#REF!</v>
      </c>
      <c r="R44" s="47" t="e">
        <f t="shared" si="19"/>
        <v>#REF!</v>
      </c>
      <c r="S44" s="47" t="e">
        <f t="shared" si="20"/>
        <v>#REF!</v>
      </c>
    </row>
    <row r="45" spans="1:19">
      <c r="A45" s="3"/>
      <c r="B45" s="56">
        <v>12</v>
      </c>
      <c r="C45" s="57" t="e">
        <f t="shared" si="5"/>
        <v>#REF!</v>
      </c>
      <c r="D45" s="47" t="e">
        <f t="shared" si="4"/>
        <v>#REF!</v>
      </c>
      <c r="E45" s="47" t="e">
        <f t="shared" si="11"/>
        <v>#REF!</v>
      </c>
      <c r="F45" s="47" t="e">
        <f t="shared" si="12"/>
        <v>#REF!</v>
      </c>
      <c r="G45" s="58" t="e">
        <f t="shared" si="13"/>
        <v>#REF!</v>
      </c>
      <c r="H45" s="58" t="e">
        <f t="shared" si="14"/>
        <v>#REF!</v>
      </c>
      <c r="I45" s="47" t="e">
        <f t="shared" si="15"/>
        <v>#REF!</v>
      </c>
      <c r="J45" s="47" t="e">
        <f t="shared" si="6"/>
        <v>#REF!</v>
      </c>
      <c r="K45" s="47" t="e">
        <f t="shared" si="7"/>
        <v>#REF!</v>
      </c>
      <c r="L45" s="47" t="e">
        <f t="shared" si="8"/>
        <v>#REF!</v>
      </c>
      <c r="M45" s="47" t="e">
        <f t="shared" si="9"/>
        <v>#REF!</v>
      </c>
      <c r="N45" s="47" t="e">
        <f t="shared" si="10"/>
        <v>#REF!</v>
      </c>
      <c r="O45" s="47" t="e">
        <f t="shared" si="16"/>
        <v>#REF!</v>
      </c>
      <c r="P45" s="47" t="e">
        <f t="shared" si="17"/>
        <v>#REF!</v>
      </c>
      <c r="Q45" s="47" t="e">
        <f t="shared" si="18"/>
        <v>#REF!</v>
      </c>
      <c r="R45" s="47" t="e">
        <f t="shared" si="19"/>
        <v>#REF!</v>
      </c>
      <c r="S45" s="47" t="e">
        <f t="shared" si="20"/>
        <v>#REF!</v>
      </c>
    </row>
    <row r="46" spans="1:19">
      <c r="A46" s="3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3"/>
    </row>
    <row r="47" spans="1:19">
      <c r="A47" s="3"/>
      <c r="B47" s="7"/>
      <c r="C47" s="7"/>
      <c r="D47" s="7"/>
      <c r="E47" s="7" t="str">
        <f>+E5</f>
        <v xml:space="preserve">Energia electrica </v>
      </c>
      <c r="F47" s="7" t="e">
        <f t="shared" ref="F47:I47" si="21">+F5</f>
        <v>#REF!</v>
      </c>
      <c r="G47" s="7" t="str">
        <f t="shared" si="21"/>
        <v xml:space="preserve">Biomasa </v>
      </c>
      <c r="H47" s="7" t="e">
        <f>+H5</f>
        <v>#REF!</v>
      </c>
      <c r="I47" s="7" t="e">
        <f t="shared" si="21"/>
        <v>#REF!</v>
      </c>
      <c r="J47" s="7"/>
      <c r="K47" s="7"/>
      <c r="L47" s="7"/>
      <c r="M47" s="3"/>
    </row>
    <row r="48" spans="1:19">
      <c r="A48" s="3"/>
      <c r="B48" s="7"/>
      <c r="C48" s="311" t="s">
        <v>14</v>
      </c>
      <c r="D48" s="311"/>
      <c r="E48" s="18" t="e">
        <f>+SLOPE(K34:K45,J34:J45)</f>
        <v>#REF!</v>
      </c>
      <c r="F48" s="18" t="e">
        <f>+SLOPE(M34:M45,L34:L45)</f>
        <v>#REF!</v>
      </c>
      <c r="G48" s="18" t="e">
        <f>+SLOPE(O34:O45,N34:N45)</f>
        <v>#REF!</v>
      </c>
      <c r="H48" s="18" t="e">
        <f>+SLOPE(Q34:Q45,P34:P45)</f>
        <v>#REF!</v>
      </c>
      <c r="I48" s="18" t="e">
        <f>+SLOPE(S34:S45,R34:R45)</f>
        <v>#REF!</v>
      </c>
      <c r="J48" s="7"/>
      <c r="K48" s="7"/>
      <c r="L48" s="7"/>
      <c r="M48" s="3"/>
    </row>
    <row r="49" spans="1:13">
      <c r="A49" s="3"/>
      <c r="B49" s="7"/>
      <c r="C49" s="311" t="s">
        <v>15</v>
      </c>
      <c r="D49" s="311"/>
      <c r="E49" s="19" t="e">
        <f>+INTERCEPT(K34:K45,J34:J45)</f>
        <v>#REF!</v>
      </c>
      <c r="F49" s="19" t="e">
        <f>+INTERCEPT(M34:M45,L34:L45)</f>
        <v>#REF!</v>
      </c>
      <c r="G49" s="19" t="e">
        <f>+INTERCEPT(O34:O45,N34:N45)</f>
        <v>#REF!</v>
      </c>
      <c r="H49" s="19" t="e">
        <f>+INTERCEPT(Q34:Q45,P34:P45)</f>
        <v>#REF!</v>
      </c>
      <c r="I49" s="19" t="e">
        <f>+INTERCEPT(S34:S45,R34:R45)</f>
        <v>#REF!</v>
      </c>
      <c r="J49" s="7"/>
      <c r="K49" s="7"/>
      <c r="L49" s="7"/>
      <c r="M49" s="3"/>
    </row>
    <row r="50" spans="1:13">
      <c r="A50" s="3"/>
      <c r="B50" s="7"/>
      <c r="C50" s="311" t="s">
        <v>16</v>
      </c>
      <c r="D50" s="311"/>
      <c r="E50" s="18" t="e">
        <f>+RSQ(K34:K45,J34:J45)</f>
        <v>#REF!</v>
      </c>
      <c r="F50" s="18" t="e">
        <f>+RSQ(M34:M45,L34:L45)</f>
        <v>#REF!</v>
      </c>
      <c r="G50" s="18" t="e">
        <f>+RSQ(O34:O45,N34:N45)</f>
        <v>#REF!</v>
      </c>
      <c r="H50" s="18" t="e">
        <f>+RSQ(Q34:Q45,P34:P45)</f>
        <v>#REF!</v>
      </c>
      <c r="I50" s="18" t="e">
        <f>+RSQ(S34:S45,R34:R45)</f>
        <v>#REF!</v>
      </c>
      <c r="J50" s="7"/>
      <c r="K50" s="7"/>
      <c r="L50" s="7"/>
      <c r="M50" s="3"/>
    </row>
    <row r="51" spans="1:13">
      <c r="A51" s="3"/>
      <c r="B51" s="7"/>
      <c r="C51" s="7"/>
      <c r="D51" s="7"/>
      <c r="E51" s="20"/>
      <c r="F51" s="7"/>
      <c r="G51" s="7"/>
      <c r="H51" s="7"/>
      <c r="I51" s="7"/>
      <c r="J51" s="7"/>
      <c r="K51" s="7"/>
      <c r="L51" s="7"/>
      <c r="M51" s="3"/>
    </row>
    <row r="52" spans="1:13">
      <c r="A52" s="3"/>
      <c r="B52" s="7"/>
      <c r="C52" s="7"/>
      <c r="D52" s="7"/>
      <c r="E52" s="20"/>
      <c r="F52" s="7"/>
      <c r="G52" s="7"/>
      <c r="H52" s="7"/>
      <c r="I52" s="7"/>
      <c r="J52" s="7"/>
      <c r="K52" s="7"/>
      <c r="L52" s="7"/>
      <c r="M52" s="3"/>
    </row>
    <row r="53" spans="1:13" ht="15" customHeight="1">
      <c r="B53" s="309" t="s">
        <v>5</v>
      </c>
      <c r="C53" s="309"/>
      <c r="D53" s="309" t="s">
        <v>54</v>
      </c>
      <c r="E53" s="309" t="s">
        <v>55</v>
      </c>
      <c r="F53" s="309" t="s">
        <v>56</v>
      </c>
      <c r="G53" s="313" t="s">
        <v>17</v>
      </c>
      <c r="H53" s="313" t="s">
        <v>59</v>
      </c>
      <c r="I53" s="313" t="s">
        <v>60</v>
      </c>
    </row>
    <row r="54" spans="1:13">
      <c r="B54" s="309"/>
      <c r="C54" s="309"/>
      <c r="D54" s="309"/>
      <c r="E54" s="309"/>
      <c r="F54" s="309"/>
      <c r="G54" s="313"/>
      <c r="H54" s="313"/>
      <c r="I54" s="313"/>
    </row>
    <row r="55" spans="1:13">
      <c r="B55" s="309"/>
      <c r="C55" s="309"/>
      <c r="D55" s="50" t="s">
        <v>25</v>
      </c>
      <c r="E55" s="50" t="s">
        <v>26</v>
      </c>
      <c r="F55" s="50" t="s">
        <v>26</v>
      </c>
      <c r="G55" s="48" t="s">
        <v>25</v>
      </c>
      <c r="H55" s="48" t="s">
        <v>6</v>
      </c>
      <c r="I55" s="48" t="s">
        <v>6</v>
      </c>
    </row>
    <row r="56" spans="1:13">
      <c r="B56" s="8">
        <v>1</v>
      </c>
      <c r="C56" s="9" t="str">
        <f>+'MATRIZ ENERGÉTICA'!A4</f>
        <v>Enero</v>
      </c>
      <c r="D56" s="43" t="e">
        <f>+#REF!</f>
        <v>#REF!</v>
      </c>
      <c r="E56" s="47">
        <f>+'MATRIZ ENERGÉTICA'!$D4</f>
        <v>91013.631999999998</v>
      </c>
      <c r="F56" s="34" t="e">
        <f t="shared" ref="F56:F67" si="22">+D56*$E$76+$E$77</f>
        <v>#REF!</v>
      </c>
      <c r="G56" s="47" t="e">
        <f>+IF(H56="","",D56)</f>
        <v>#REF!</v>
      </c>
      <c r="H56" s="47" t="e">
        <f>+IF((E56-F56)&lt;0,E56,"")</f>
        <v>#REF!</v>
      </c>
      <c r="I56" s="28" t="e">
        <f t="shared" ref="I56:I67" si="23">+D56*$I$76+$I$77</f>
        <v>#REF!</v>
      </c>
    </row>
    <row r="57" spans="1:13">
      <c r="B57" s="8">
        <v>2</v>
      </c>
      <c r="C57" s="9" t="str">
        <f>+'MATRIZ ENERGÉTICA'!A5</f>
        <v>Febrero</v>
      </c>
      <c r="D57" s="43" t="e">
        <f>+#REF!</f>
        <v>#REF!</v>
      </c>
      <c r="E57" s="47">
        <f>+'MATRIZ ENERGÉTICA'!$D5</f>
        <v>126500.822</v>
      </c>
      <c r="F57" s="34" t="e">
        <f t="shared" si="22"/>
        <v>#REF!</v>
      </c>
      <c r="G57" s="47" t="e">
        <f t="shared" ref="G57:G67" si="24">+IF(H57="","",D57)</f>
        <v>#REF!</v>
      </c>
      <c r="H57" s="47" t="e">
        <f t="shared" ref="H57:H67" si="25">+IF((E57-F57)&lt;0,E57,"")</f>
        <v>#REF!</v>
      </c>
      <c r="I57" s="28" t="e">
        <f t="shared" si="23"/>
        <v>#REF!</v>
      </c>
    </row>
    <row r="58" spans="1:13">
      <c r="B58" s="8">
        <v>3</v>
      </c>
      <c r="C58" s="9" t="str">
        <f>+'MATRIZ ENERGÉTICA'!A6</f>
        <v>Marzo</v>
      </c>
      <c r="D58" s="43" t="e">
        <f>+#REF!</f>
        <v>#REF!</v>
      </c>
      <c r="E58" s="47">
        <f>+'MATRIZ ENERGÉTICA'!$D6</f>
        <v>123312.82400000001</v>
      </c>
      <c r="F58" s="34" t="e">
        <f t="shared" si="22"/>
        <v>#REF!</v>
      </c>
      <c r="G58" s="47" t="e">
        <f t="shared" si="24"/>
        <v>#REF!</v>
      </c>
      <c r="H58" s="47" t="e">
        <f t="shared" si="25"/>
        <v>#REF!</v>
      </c>
      <c r="I58" s="28" t="e">
        <f t="shared" si="23"/>
        <v>#REF!</v>
      </c>
    </row>
    <row r="59" spans="1:13">
      <c r="B59" s="8">
        <v>4</v>
      </c>
      <c r="C59" s="9" t="str">
        <f>+'MATRIZ ENERGÉTICA'!A7</f>
        <v>Abril</v>
      </c>
      <c r="D59" s="43" t="e">
        <f>+#REF!</f>
        <v>#REF!</v>
      </c>
      <c r="E59" s="47">
        <f>+'MATRIZ ENERGÉTICA'!$D7</f>
        <v>108088.724</v>
      </c>
      <c r="F59" s="34" t="e">
        <f t="shared" si="22"/>
        <v>#REF!</v>
      </c>
      <c r="G59" s="47" t="e">
        <f t="shared" si="24"/>
        <v>#REF!</v>
      </c>
      <c r="H59" s="47" t="e">
        <f t="shared" si="25"/>
        <v>#REF!</v>
      </c>
      <c r="I59" s="28" t="e">
        <f t="shared" si="23"/>
        <v>#REF!</v>
      </c>
    </row>
    <row r="60" spans="1:13">
      <c r="B60" s="8">
        <v>5</v>
      </c>
      <c r="C60" s="9" t="str">
        <f>+'MATRIZ ENERGÉTICA'!A8</f>
        <v>Mayo</v>
      </c>
      <c r="D60" s="43" t="e">
        <f>+#REF!</f>
        <v>#REF!</v>
      </c>
      <c r="E60" s="47">
        <f>+'MATRIZ ENERGÉTICA'!$D8</f>
        <v>109709.266</v>
      </c>
      <c r="F60" s="34" t="e">
        <f t="shared" si="22"/>
        <v>#REF!</v>
      </c>
      <c r="G60" s="47" t="e">
        <f t="shared" si="24"/>
        <v>#REF!</v>
      </c>
      <c r="H60" s="47" t="e">
        <f t="shared" si="25"/>
        <v>#REF!</v>
      </c>
      <c r="I60" s="28" t="e">
        <f t="shared" si="23"/>
        <v>#REF!</v>
      </c>
    </row>
    <row r="61" spans="1:13">
      <c r="B61" s="8">
        <v>6</v>
      </c>
      <c r="C61" s="9" t="str">
        <f>+'MATRIZ ENERGÉTICA'!A9</f>
        <v>Junio</v>
      </c>
      <c r="D61" s="43" t="e">
        <f>+#REF!</f>
        <v>#REF!</v>
      </c>
      <c r="E61" s="47">
        <f>+'MATRIZ ENERGÉTICA'!$D9</f>
        <v>109680.74400000001</v>
      </c>
      <c r="F61" s="34" t="e">
        <f t="shared" si="22"/>
        <v>#REF!</v>
      </c>
      <c r="G61" s="47" t="e">
        <f t="shared" si="24"/>
        <v>#REF!</v>
      </c>
      <c r="H61" s="47" t="e">
        <f t="shared" si="25"/>
        <v>#REF!</v>
      </c>
      <c r="I61" s="28" t="e">
        <f t="shared" si="23"/>
        <v>#REF!</v>
      </c>
    </row>
    <row r="62" spans="1:13">
      <c r="B62" s="8">
        <v>7</v>
      </c>
      <c r="C62" s="9" t="str">
        <f>+'MATRIZ ENERGÉTICA'!A10</f>
        <v>Julio</v>
      </c>
      <c r="D62" s="43" t="e">
        <f>+#REF!</f>
        <v>#REF!</v>
      </c>
      <c r="E62" s="47">
        <f>+'MATRIZ ENERGÉTICA'!$D10</f>
        <v>125432.774</v>
      </c>
      <c r="F62" s="34" t="e">
        <f t="shared" si="22"/>
        <v>#REF!</v>
      </c>
      <c r="G62" s="47" t="e">
        <f t="shared" si="24"/>
        <v>#REF!</v>
      </c>
      <c r="H62" s="47" t="e">
        <f t="shared" si="25"/>
        <v>#REF!</v>
      </c>
      <c r="I62" s="28" t="e">
        <f t="shared" si="23"/>
        <v>#REF!</v>
      </c>
    </row>
    <row r="63" spans="1:13">
      <c r="B63" s="8">
        <v>8</v>
      </c>
      <c r="C63" s="9" t="str">
        <f>+'MATRIZ ENERGÉTICA'!A11</f>
        <v>Agosto</v>
      </c>
      <c r="D63" s="43" t="e">
        <f>+#REF!</f>
        <v>#REF!</v>
      </c>
      <c r="E63" s="47">
        <f>+'MATRIZ ENERGÉTICA'!$D11</f>
        <v>121276.822</v>
      </c>
      <c r="F63" s="34" t="e">
        <f t="shared" si="22"/>
        <v>#REF!</v>
      </c>
      <c r="G63" s="47" t="e">
        <f t="shared" si="24"/>
        <v>#REF!</v>
      </c>
      <c r="H63" s="47" t="e">
        <f t="shared" si="25"/>
        <v>#REF!</v>
      </c>
      <c r="I63" s="28" t="e">
        <f t="shared" si="23"/>
        <v>#REF!</v>
      </c>
    </row>
    <row r="64" spans="1:13">
      <c r="B64" s="8">
        <v>9</v>
      </c>
      <c r="C64" s="9" t="str">
        <f>+'MATRIZ ENERGÉTICA'!A12</f>
        <v>Septiembre</v>
      </c>
      <c r="D64" s="43" t="e">
        <f>+#REF!</f>
        <v>#REF!</v>
      </c>
      <c r="E64" s="47">
        <f>+'MATRIZ ENERGÉTICA'!$D12</f>
        <v>121335.67199999999</v>
      </c>
      <c r="F64" s="34" t="e">
        <f t="shared" si="22"/>
        <v>#REF!</v>
      </c>
      <c r="G64" s="47" t="e">
        <f t="shared" si="24"/>
        <v>#REF!</v>
      </c>
      <c r="H64" s="47" t="e">
        <f t="shared" si="25"/>
        <v>#REF!</v>
      </c>
      <c r="I64" s="28" t="e">
        <f t="shared" si="23"/>
        <v>#REF!</v>
      </c>
    </row>
    <row r="65" spans="2:10">
      <c r="B65" s="8">
        <v>10</v>
      </c>
      <c r="C65" s="9" t="str">
        <f>+'MATRIZ ENERGÉTICA'!A13</f>
        <v>Octubre</v>
      </c>
      <c r="D65" s="43" t="e">
        <f>+#REF!</f>
        <v>#REF!</v>
      </c>
      <c r="E65" s="47">
        <f>+'MATRIZ ENERGÉTICA'!$D13</f>
        <v>121056.46400000001</v>
      </c>
      <c r="F65" s="34" t="e">
        <f t="shared" si="22"/>
        <v>#REF!</v>
      </c>
      <c r="G65" s="47" t="e">
        <f t="shared" si="24"/>
        <v>#REF!</v>
      </c>
      <c r="H65" s="47" t="e">
        <f t="shared" si="25"/>
        <v>#REF!</v>
      </c>
      <c r="I65" s="28" t="e">
        <f t="shared" si="23"/>
        <v>#REF!</v>
      </c>
    </row>
    <row r="66" spans="2:10">
      <c r="B66" s="8">
        <v>11</v>
      </c>
      <c r="C66" s="9" t="str">
        <f>+'MATRIZ ENERGÉTICA'!A14</f>
        <v>Noviembre</v>
      </c>
      <c r="D66" s="43" t="e">
        <f>+#REF!</f>
        <v>#REF!</v>
      </c>
      <c r="E66" s="47">
        <f>+'MATRIZ ENERGÉTICA'!$D14</f>
        <v>115692.68</v>
      </c>
      <c r="F66" s="34" t="e">
        <f t="shared" si="22"/>
        <v>#REF!</v>
      </c>
      <c r="G66" s="47" t="e">
        <f t="shared" si="24"/>
        <v>#REF!</v>
      </c>
      <c r="H66" s="47" t="e">
        <f t="shared" si="25"/>
        <v>#REF!</v>
      </c>
      <c r="I66" s="28" t="e">
        <f t="shared" si="23"/>
        <v>#REF!</v>
      </c>
    </row>
    <row r="67" spans="2:10">
      <c r="B67" s="8">
        <v>12</v>
      </c>
      <c r="C67" s="9" t="str">
        <f>+'MATRIZ ENERGÉTICA'!A15</f>
        <v>Diciembre</v>
      </c>
      <c r="D67" s="43" t="e">
        <f>+#REF!</f>
        <v>#REF!</v>
      </c>
      <c r="E67" s="47">
        <f>+'MATRIZ ENERGÉTICA'!$D15</f>
        <v>95311.698000000004</v>
      </c>
      <c r="F67" s="34" t="e">
        <f t="shared" si="22"/>
        <v>#REF!</v>
      </c>
      <c r="G67" s="47" t="e">
        <f t="shared" si="24"/>
        <v>#REF!</v>
      </c>
      <c r="H67" s="47" t="e">
        <f t="shared" si="25"/>
        <v>#REF!</v>
      </c>
      <c r="I67" s="28" t="e">
        <f t="shared" si="23"/>
        <v>#REF!</v>
      </c>
    </row>
    <row r="69" spans="2:10">
      <c r="C69" s="12" t="s">
        <v>11</v>
      </c>
      <c r="D69" s="13" t="e">
        <f>IF(SUM(D56:D67)=0,0,MAX(D56:D67))</f>
        <v>#REF!</v>
      </c>
      <c r="E69" s="44">
        <f>IF(SUM(E56:E67)=0,0,MAX(E56:E67))</f>
        <v>126500.822</v>
      </c>
      <c r="F69" s="45"/>
      <c r="G69" s="45"/>
    </row>
    <row r="70" spans="2:10">
      <c r="C70" s="12" t="s">
        <v>12</v>
      </c>
      <c r="D70" s="13" t="e">
        <f>IF(SUM(D56:D67)=0,0,MIN(D56:D67))</f>
        <v>#REF!</v>
      </c>
      <c r="E70" s="44">
        <f>IF(SUM(E56:E67)=0,0,MIN(E56:E67))</f>
        <v>91013.631999999998</v>
      </c>
      <c r="F70" s="45"/>
      <c r="G70" s="45"/>
    </row>
    <row r="71" spans="2:10">
      <c r="C71" s="12" t="s">
        <v>9</v>
      </c>
      <c r="D71" s="13" t="e">
        <f>IF(SUM(D56:D67)=0,0,AVERAGE(D56:D67))</f>
        <v>#REF!</v>
      </c>
      <c r="E71" s="44">
        <f>IF(SUM(E56:E67)=0,0,AVERAGE(E56:E67))</f>
        <v>114034.3435</v>
      </c>
      <c r="F71" s="45"/>
      <c r="G71" s="45"/>
    </row>
    <row r="72" spans="2:10">
      <c r="C72" s="12" t="s">
        <v>10</v>
      </c>
      <c r="D72" s="13" t="e">
        <f>IF(SUM(D56:D67)=0,0,STDEV(D56:D67))</f>
        <v>#REF!</v>
      </c>
      <c r="E72" s="44">
        <f>IF(SUM(E56:E67)=0,0,STDEV(E56:E67))</f>
        <v>11610.15144019111</v>
      </c>
      <c r="F72" s="45"/>
      <c r="G72" s="45"/>
    </row>
    <row r="73" spans="2:10">
      <c r="C73" s="7"/>
      <c r="D73" s="7"/>
      <c r="E73" s="7"/>
      <c r="F73" s="10"/>
      <c r="G73" s="10"/>
    </row>
    <row r="74" spans="2:10">
      <c r="C74" s="15" t="s">
        <v>13</v>
      </c>
      <c r="D74" s="7"/>
      <c r="E74" s="7"/>
      <c r="F74" s="10"/>
      <c r="G74" s="15" t="s">
        <v>57</v>
      </c>
    </row>
    <row r="75" spans="2:10">
      <c r="C75" s="7"/>
      <c r="D75" s="7"/>
      <c r="E75" s="7"/>
      <c r="F75" s="10"/>
    </row>
    <row r="76" spans="2:10">
      <c r="C76" s="312" t="s">
        <v>14</v>
      </c>
      <c r="D76" s="312"/>
      <c r="E76" s="16" t="e">
        <f>+LINEST(E56:E67,D56:D67)</f>
        <v>#VALUE!</v>
      </c>
      <c r="F76" s="14"/>
      <c r="G76" s="24" t="s">
        <v>14</v>
      </c>
      <c r="H76" s="24"/>
      <c r="I76" s="18" t="e">
        <f>+SLOPE(H56:H67,G56:G67)</f>
        <v>#REF!</v>
      </c>
      <c r="J76" s="18"/>
    </row>
    <row r="77" spans="2:10">
      <c r="C77" s="312" t="s">
        <v>15</v>
      </c>
      <c r="D77" s="312"/>
      <c r="E77" s="17" t="e">
        <f>+INTERCEPT(E56:E67,D56:D67)</f>
        <v>#REF!</v>
      </c>
      <c r="F77" s="14"/>
      <c r="G77" s="312" t="s">
        <v>15</v>
      </c>
      <c r="H77" s="312"/>
      <c r="I77" s="19" t="e">
        <f>+INTERCEPT(H56:H67,G56:G67)</f>
        <v>#REF!</v>
      </c>
      <c r="J77" s="19"/>
    </row>
    <row r="78" spans="2:10">
      <c r="C78" s="312" t="s">
        <v>16</v>
      </c>
      <c r="D78" s="312"/>
      <c r="E78" s="16" t="e">
        <f>+RSQ(E56:E67,D56:D67)</f>
        <v>#REF!</v>
      </c>
      <c r="F78" s="14"/>
      <c r="G78" s="312" t="s">
        <v>16</v>
      </c>
      <c r="H78" s="312"/>
      <c r="I78" s="18" t="e">
        <f>+RSQ(H56:H67,G56:G67)</f>
        <v>#REF!</v>
      </c>
      <c r="J78" s="18"/>
    </row>
    <row r="80" spans="2:10" ht="21">
      <c r="C80" s="46" t="s">
        <v>58</v>
      </c>
    </row>
    <row r="81" spans="2:5">
      <c r="B81" s="314" t="s">
        <v>61</v>
      </c>
      <c r="C81" s="314"/>
      <c r="D81" s="314"/>
      <c r="E81" s="314"/>
    </row>
    <row r="82" spans="2:5">
      <c r="B82" s="309" t="s">
        <v>5</v>
      </c>
      <c r="C82" s="309"/>
      <c r="D82" s="309" t="s">
        <v>54</v>
      </c>
      <c r="E82" s="309" t="s">
        <v>55</v>
      </c>
    </row>
    <row r="83" spans="2:5">
      <c r="B83" s="309"/>
      <c r="C83" s="309"/>
      <c r="D83" s="309"/>
      <c r="E83" s="309"/>
    </row>
    <row r="84" spans="2:5">
      <c r="B84" s="309"/>
      <c r="C84" s="309"/>
      <c r="D84" s="25" t="s">
        <v>25</v>
      </c>
      <c r="E84" s="25" t="s">
        <v>26</v>
      </c>
    </row>
    <row r="85" spans="2:5">
      <c r="B85" s="8">
        <v>1</v>
      </c>
      <c r="C85" s="9" t="str">
        <f t="shared" ref="C85:C96" si="26">+C56</f>
        <v>Enero</v>
      </c>
      <c r="D85" s="43"/>
      <c r="E85" s="47"/>
    </row>
    <row r="86" spans="2:5">
      <c r="B86" s="8">
        <v>2</v>
      </c>
      <c r="C86" s="9" t="str">
        <f t="shared" si="26"/>
        <v>Febrero</v>
      </c>
      <c r="D86" s="43" t="e">
        <f t="shared" ref="D86:D96" si="27">+D8</f>
        <v>#REF!</v>
      </c>
      <c r="E86" s="47">
        <f>+'MATRIZ ENERGÉTICA'!D5</f>
        <v>126500.822</v>
      </c>
    </row>
    <row r="87" spans="2:5">
      <c r="B87" s="8">
        <v>3</v>
      </c>
      <c r="C87" s="9" t="str">
        <f t="shared" si="26"/>
        <v>Marzo</v>
      </c>
      <c r="D87" s="43" t="e">
        <f t="shared" si="27"/>
        <v>#REF!</v>
      </c>
      <c r="E87" s="47">
        <f>+'MATRIZ ENERGÉTICA'!D6</f>
        <v>123312.82400000001</v>
      </c>
    </row>
    <row r="88" spans="2:5">
      <c r="B88" s="8">
        <v>4</v>
      </c>
      <c r="C88" s="9" t="str">
        <f t="shared" si="26"/>
        <v>Abril</v>
      </c>
      <c r="D88" s="43" t="e">
        <f t="shared" si="27"/>
        <v>#REF!</v>
      </c>
      <c r="E88" s="47">
        <f>+'MATRIZ ENERGÉTICA'!D7</f>
        <v>108088.724</v>
      </c>
    </row>
    <row r="89" spans="2:5">
      <c r="B89" s="8">
        <v>5</v>
      </c>
      <c r="C89" s="9" t="str">
        <f t="shared" si="26"/>
        <v>Mayo</v>
      </c>
      <c r="D89" s="43" t="e">
        <f t="shared" si="27"/>
        <v>#REF!</v>
      </c>
      <c r="E89" s="47">
        <f>+'MATRIZ ENERGÉTICA'!D8</f>
        <v>109709.266</v>
      </c>
    </row>
    <row r="90" spans="2:5">
      <c r="B90" s="8">
        <v>6</v>
      </c>
      <c r="C90" s="9" t="str">
        <f t="shared" si="26"/>
        <v>Junio</v>
      </c>
      <c r="D90" s="43" t="e">
        <f t="shared" si="27"/>
        <v>#REF!</v>
      </c>
      <c r="E90" s="47">
        <f>+'MATRIZ ENERGÉTICA'!D9</f>
        <v>109680.74400000001</v>
      </c>
    </row>
    <row r="91" spans="2:5">
      <c r="B91" s="8">
        <v>7</v>
      </c>
      <c r="C91" s="9" t="str">
        <f t="shared" si="26"/>
        <v>Julio</v>
      </c>
      <c r="D91" s="43" t="e">
        <f t="shared" si="27"/>
        <v>#REF!</v>
      </c>
      <c r="E91" s="47">
        <f>+'MATRIZ ENERGÉTICA'!D10</f>
        <v>125432.774</v>
      </c>
    </row>
    <row r="92" spans="2:5">
      <c r="B92" s="8">
        <v>8</v>
      </c>
      <c r="C92" s="9" t="str">
        <f t="shared" si="26"/>
        <v>Agosto</v>
      </c>
      <c r="D92" s="43" t="e">
        <f t="shared" si="27"/>
        <v>#REF!</v>
      </c>
      <c r="E92" s="47">
        <f>+'MATRIZ ENERGÉTICA'!D11</f>
        <v>121276.822</v>
      </c>
    </row>
    <row r="93" spans="2:5">
      <c r="B93" s="8">
        <v>9</v>
      </c>
      <c r="C93" s="9" t="str">
        <f t="shared" si="26"/>
        <v>Septiembre</v>
      </c>
      <c r="D93" s="43" t="e">
        <f t="shared" si="27"/>
        <v>#REF!</v>
      </c>
      <c r="E93" s="47">
        <f>+'MATRIZ ENERGÉTICA'!D12</f>
        <v>121335.67199999999</v>
      </c>
    </row>
    <row r="94" spans="2:5">
      <c r="B94" s="8">
        <v>10</v>
      </c>
      <c r="C94" s="9" t="str">
        <f t="shared" si="26"/>
        <v>Octubre</v>
      </c>
      <c r="D94" s="43" t="e">
        <f t="shared" si="27"/>
        <v>#REF!</v>
      </c>
      <c r="E94" s="47">
        <f>+'MATRIZ ENERGÉTICA'!D13</f>
        <v>121056.46400000001</v>
      </c>
    </row>
    <row r="95" spans="2:5">
      <c r="B95" s="8">
        <v>11</v>
      </c>
      <c r="C95" s="9" t="str">
        <f t="shared" si="26"/>
        <v>Noviembre</v>
      </c>
      <c r="D95" s="43"/>
      <c r="E95" s="47"/>
    </row>
    <row r="96" spans="2:5">
      <c r="B96" s="8">
        <v>12</v>
      </c>
      <c r="C96" s="9" t="str">
        <f t="shared" si="26"/>
        <v>Diciembre</v>
      </c>
      <c r="D96" s="43" t="e">
        <f t="shared" si="27"/>
        <v>#REF!</v>
      </c>
      <c r="E96" s="47">
        <f>+'MATRIZ ENERGÉTICA'!D15</f>
        <v>95311.698000000004</v>
      </c>
    </row>
    <row r="98" spans="3:5">
      <c r="C98" s="12" t="s">
        <v>11</v>
      </c>
      <c r="D98" s="13" t="e">
        <f>IF(SUM(D85:D96)=0,0,MAX(D85:D96))</f>
        <v>#REF!</v>
      </c>
      <c r="E98" s="13">
        <f>IF(SUM(E85:E96)=0,0,MAX(E85:E96))</f>
        <v>126500.822</v>
      </c>
    </row>
    <row r="99" spans="3:5">
      <c r="C99" s="12" t="s">
        <v>12</v>
      </c>
      <c r="D99" s="13" t="e">
        <f>IF(SUM(D85:D96)=0,0,MIN(D85:D96))</f>
        <v>#REF!</v>
      </c>
      <c r="E99" s="13">
        <f>IF(SUM(E85:E96)=0,0,MIN(E85:E96))</f>
        <v>95311.698000000004</v>
      </c>
    </row>
    <row r="100" spans="3:5">
      <c r="C100" s="12" t="s">
        <v>9</v>
      </c>
      <c r="D100" s="13" t="e">
        <f>IF(SUM(D85:D96)=0,0,AVERAGE(D85:D96))</f>
        <v>#REF!</v>
      </c>
      <c r="E100" s="13">
        <f>IF(SUM(E85:E96)=0,0,AVERAGE(E85:E96))</f>
        <v>116170.58100000001</v>
      </c>
    </row>
    <row r="101" spans="3:5">
      <c r="C101" s="12" t="s">
        <v>10</v>
      </c>
      <c r="D101" s="13" t="e">
        <f>IF(SUM(D85:D96)=0,0,STDEV(D85:D96))</f>
        <v>#REF!</v>
      </c>
      <c r="E101" s="13">
        <f>IF(SUM(E85:E96)=0,0,STDEV(E85:E96))</f>
        <v>10024.489106562776</v>
      </c>
    </row>
  </sheetData>
  <mergeCells count="31"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  <mergeCell ref="E53:E54"/>
    <mergeCell ref="F53:F54"/>
    <mergeCell ref="G53:G54"/>
    <mergeCell ref="H53:H54"/>
    <mergeCell ref="C48:D48"/>
    <mergeCell ref="C49:D49"/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</mergeCells>
  <hyperlinks>
    <hyperlink ref="I1" location="Inicio!A1" display="Inicio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3"/>
  <sheetViews>
    <sheetView zoomScale="70" zoomScaleNormal="70" workbookViewId="0">
      <selection activeCell="H9" sqref="H9"/>
    </sheetView>
  </sheetViews>
  <sheetFormatPr baseColWidth="10" defaultRowHeight="15"/>
  <cols>
    <col min="1" max="1" width="22" style="128" customWidth="1"/>
    <col min="2" max="2" width="13.140625" style="128" customWidth="1"/>
    <col min="3" max="3" width="20.140625" style="128" customWidth="1"/>
    <col min="4" max="4" width="19.42578125" style="128" hidden="1" customWidth="1"/>
    <col min="5" max="5" width="15.5703125" style="128" hidden="1" customWidth="1"/>
    <col min="6" max="6" width="18" style="128" hidden="1" customWidth="1"/>
    <col min="7" max="7" width="15" style="128" customWidth="1"/>
    <col min="8" max="8" width="14.28515625" style="128" customWidth="1"/>
    <col min="9" max="9" width="0" style="128" hidden="1" customWidth="1"/>
    <col min="10" max="10" width="15.140625" style="128" hidden="1" customWidth="1"/>
    <col min="11" max="11" width="13" style="128" customWidth="1"/>
    <col min="12" max="13" width="11.42578125" style="119"/>
    <col min="14" max="19" width="11.42578125" style="128"/>
    <col min="20" max="20" width="11.42578125" style="119"/>
    <col min="21" max="21" width="14.28515625" style="128" customWidth="1"/>
    <col min="22" max="22" width="14.5703125" style="128" customWidth="1"/>
    <col min="23" max="24" width="11.42578125" style="128"/>
    <col min="25" max="25" width="15" style="128" customWidth="1"/>
    <col min="26" max="16384" width="11.42578125" style="128"/>
  </cols>
  <sheetData>
    <row r="2" spans="1:26" ht="45">
      <c r="A2" s="315" t="s">
        <v>83</v>
      </c>
      <c r="B2" s="316"/>
      <c r="C2" s="192" t="s">
        <v>107</v>
      </c>
      <c r="D2" s="225" t="s">
        <v>122</v>
      </c>
      <c r="E2" s="226" t="s">
        <v>123</v>
      </c>
      <c r="F2" s="317" t="s">
        <v>124</v>
      </c>
      <c r="G2" s="318" t="s">
        <v>125</v>
      </c>
      <c r="H2" s="319"/>
      <c r="I2" s="320" t="s">
        <v>126</v>
      </c>
      <c r="J2" s="321"/>
    </row>
    <row r="3" spans="1:26">
      <c r="A3" s="192" t="s">
        <v>5</v>
      </c>
      <c r="B3" s="192" t="str">
        <f>+'CONSUMOS Y PRODUCCIÓN'!C3</f>
        <v>kWh</v>
      </c>
      <c r="C3" s="192" t="str">
        <f>+'CONSUMOS Y PRODUCCIÓN'!C139</f>
        <v>Ton</v>
      </c>
      <c r="D3" s="227" t="str">
        <f>+B3</f>
        <v>kWh</v>
      </c>
      <c r="E3" s="227" t="str">
        <f>+B3</f>
        <v>kWh</v>
      </c>
      <c r="F3" s="317"/>
      <c r="G3" s="192" t="str">
        <f>+B3</f>
        <v>kWh</v>
      </c>
      <c r="H3" s="192" t="str">
        <f>+C3</f>
        <v>Ton</v>
      </c>
      <c r="I3" s="192" t="str">
        <f>+B3</f>
        <v>kWh</v>
      </c>
      <c r="J3" s="191" t="str">
        <f>+C3</f>
        <v>Ton</v>
      </c>
      <c r="U3" s="296" t="s">
        <v>163</v>
      </c>
      <c r="V3" s="296"/>
      <c r="W3" s="296"/>
      <c r="X3" s="296"/>
      <c r="Y3" s="232"/>
      <c r="Z3" s="233" t="s">
        <v>26</v>
      </c>
    </row>
    <row r="4" spans="1:26">
      <c r="A4" s="130" t="str">
        <f>'CONSUMOS Y PRODUCCIÓN'!B4</f>
        <v>Enero</v>
      </c>
      <c r="B4" s="131">
        <f>'CONSUMOS Y PRODUCCIÓN'!C4</f>
        <v>85264</v>
      </c>
      <c r="C4" s="132">
        <f>+'CONSUMOS Y PRODUCCIÓN'!C140</f>
        <v>1339986</v>
      </c>
      <c r="D4" s="219">
        <f>+C4*$F$37+$F$38</f>
        <v>85665.380742217705</v>
      </c>
      <c r="E4" s="220">
        <f>B4-D4</f>
        <v>-401.38074221770512</v>
      </c>
      <c r="F4" s="220">
        <f>+E4/$E$33</f>
        <v>-5.9654392013181866E-2</v>
      </c>
      <c r="G4" s="235">
        <f>B4</f>
        <v>85264</v>
      </c>
      <c r="H4" s="236">
        <f>C4</f>
        <v>1339986</v>
      </c>
      <c r="I4" s="133"/>
      <c r="J4" s="133"/>
      <c r="U4" s="296" t="s">
        <v>164</v>
      </c>
      <c r="V4" s="296"/>
      <c r="W4" s="296"/>
      <c r="X4" s="296"/>
      <c r="Y4" s="250">
        <f>+B32</f>
        <v>93013.083333333328</v>
      </c>
      <c r="Z4" s="233" t="str">
        <f>+B3</f>
        <v>kWh</v>
      </c>
    </row>
    <row r="5" spans="1:26">
      <c r="A5" s="130" t="str">
        <f>'CONSUMOS Y PRODUCCIÓN'!B5</f>
        <v>Febrero</v>
      </c>
      <c r="B5" s="131">
        <f>'CONSUMOS Y PRODUCCIÓN'!C5</f>
        <v>95347</v>
      </c>
      <c r="C5" s="132">
        <f>+'CONSUMOS Y PRODUCCIÓN'!C141</f>
        <v>1908483.5</v>
      </c>
      <c r="D5" s="219">
        <f t="shared" ref="D5:D15" si="0">+C5*$F$37+$F$38</f>
        <v>106289.66290089567</v>
      </c>
      <c r="E5" s="220">
        <f>B5-D5</f>
        <v>-10942.662900895666</v>
      </c>
      <c r="F5" s="220">
        <f t="shared" ref="F5:F15" si="1">+E5/$E$33</f>
        <v>-1.626330896573188</v>
      </c>
      <c r="G5" s="235">
        <f t="shared" ref="G5:H15" si="2">B5</f>
        <v>95347</v>
      </c>
      <c r="H5" s="236">
        <f t="shared" si="2"/>
        <v>1908483.5</v>
      </c>
      <c r="I5" s="133"/>
      <c r="J5" s="133"/>
      <c r="U5" s="302" t="s">
        <v>127</v>
      </c>
      <c r="V5" s="302"/>
      <c r="W5" s="302"/>
      <c r="X5" s="302"/>
      <c r="Y5" s="186">
        <f>+Y3/Y4</f>
        <v>0</v>
      </c>
      <c r="Z5" s="233"/>
    </row>
    <row r="6" spans="1:26">
      <c r="A6" s="130" t="str">
        <f>'CONSUMOS Y PRODUCCIÓN'!B6</f>
        <v>Marzo</v>
      </c>
      <c r="B6" s="131">
        <f>'CONSUMOS Y PRODUCCIÓN'!C6</f>
        <v>101033</v>
      </c>
      <c r="C6" s="132">
        <f>+'CONSUMOS Y PRODUCCIÓN'!C142</f>
        <v>1684338.3</v>
      </c>
      <c r="D6" s="219">
        <f t="shared" si="0"/>
        <v>98157.993281744653</v>
      </c>
      <c r="E6" s="220">
        <f t="shared" ref="E6:E15" si="3">B6-D6</f>
        <v>2875.0067182553466</v>
      </c>
      <c r="F6" s="220">
        <f t="shared" si="1"/>
        <v>0.42729199428883491</v>
      </c>
      <c r="G6" s="235">
        <f t="shared" si="2"/>
        <v>101033</v>
      </c>
      <c r="H6" s="236">
        <f t="shared" si="2"/>
        <v>1684338.3</v>
      </c>
      <c r="I6" s="133">
        <f t="shared" ref="I6" si="4">+G6</f>
        <v>101033</v>
      </c>
      <c r="J6" s="133">
        <f t="shared" ref="J6" si="5">+H6</f>
        <v>1684338.3</v>
      </c>
    </row>
    <row r="7" spans="1:26">
      <c r="A7" s="130" t="str">
        <f>'CONSUMOS Y PRODUCCIÓN'!B7</f>
        <v>Abril</v>
      </c>
      <c r="B7" s="131">
        <f>'CONSUMOS Y PRODUCCIÓN'!C7</f>
        <v>91299</v>
      </c>
      <c r="C7" s="132">
        <f>+'CONSUMOS Y PRODUCCIÓN'!C143</f>
        <v>1523889.3</v>
      </c>
      <c r="D7" s="219">
        <f t="shared" si="0"/>
        <v>92337.131364009358</v>
      </c>
      <c r="E7" s="220">
        <f t="shared" si="3"/>
        <v>-1038.1313640093576</v>
      </c>
      <c r="F7" s="220">
        <f t="shared" si="1"/>
        <v>-0.1542901510611181</v>
      </c>
      <c r="G7" s="235">
        <f t="shared" si="2"/>
        <v>91299</v>
      </c>
      <c r="H7" s="236">
        <f t="shared" si="2"/>
        <v>1523889.3</v>
      </c>
      <c r="I7" s="133"/>
      <c r="J7" s="133"/>
    </row>
    <row r="8" spans="1:26">
      <c r="A8" s="130" t="str">
        <f>'CONSUMOS Y PRODUCCIÓN'!B8</f>
        <v>Mayo</v>
      </c>
      <c r="B8" s="131">
        <f>'CONSUMOS Y PRODUCCIÓN'!C8</f>
        <v>82129</v>
      </c>
      <c r="C8" s="132">
        <f>+'CONSUMOS Y PRODUCCIÓN'!C144</f>
        <v>1399078.51</v>
      </c>
      <c r="D8" s="219">
        <f t="shared" si="0"/>
        <v>87809.173106659931</v>
      </c>
      <c r="E8" s="220">
        <f t="shared" si="3"/>
        <v>-5680.1731066599314</v>
      </c>
      <c r="F8" s="220">
        <f t="shared" si="1"/>
        <v>-0.84420411237277815</v>
      </c>
      <c r="G8" s="235">
        <f t="shared" si="2"/>
        <v>82129</v>
      </c>
      <c r="H8" s="236">
        <f t="shared" si="2"/>
        <v>1399078.51</v>
      </c>
      <c r="I8" s="133">
        <f t="shared" ref="I8:I10" si="6">+G8</f>
        <v>82129</v>
      </c>
      <c r="J8" s="133">
        <f t="shared" ref="J8:J10" si="7">+H8</f>
        <v>1399078.51</v>
      </c>
    </row>
    <row r="9" spans="1:26">
      <c r="A9" s="130" t="str">
        <f>'CONSUMOS Y PRODUCCIÓN'!B9</f>
        <v>Junio</v>
      </c>
      <c r="B9" s="131">
        <f>'CONSUMOS Y PRODUCCIÓN'!C9</f>
        <v>86802</v>
      </c>
      <c r="C9" s="132">
        <f>+'CONSUMOS Y PRODUCCIÓN'!C145</f>
        <v>1307730.1000000001</v>
      </c>
      <c r="D9" s="219">
        <f t="shared" si="0"/>
        <v>84495.182486496094</v>
      </c>
      <c r="E9" s="220">
        <f t="shared" si="3"/>
        <v>2306.8175135039055</v>
      </c>
      <c r="F9" s="220">
        <f t="shared" si="1"/>
        <v>0.34284603564462018</v>
      </c>
      <c r="G9" s="235">
        <f t="shared" si="2"/>
        <v>86802</v>
      </c>
      <c r="H9" s="236">
        <f t="shared" si="2"/>
        <v>1307730.1000000001</v>
      </c>
      <c r="I9" s="133">
        <f t="shared" si="6"/>
        <v>86802</v>
      </c>
      <c r="J9" s="133">
        <f t="shared" si="7"/>
        <v>1307730.1000000001</v>
      </c>
    </row>
    <row r="10" spans="1:26" ht="15" customHeight="1">
      <c r="A10" s="130" t="str">
        <f>'CONSUMOS Y PRODUCCIÓN'!B10</f>
        <v>Julio</v>
      </c>
      <c r="B10" s="131">
        <f>'CONSUMOS Y PRODUCCIÓN'!C10</f>
        <v>100907</v>
      </c>
      <c r="C10" s="132">
        <f>+'CONSUMOS Y PRODUCCIÓN'!C146</f>
        <v>1645561.3</v>
      </c>
      <c r="D10" s="219">
        <f t="shared" si="0"/>
        <v>96751.218776549722</v>
      </c>
      <c r="E10" s="220">
        <f t="shared" si="3"/>
        <v>4155.781223450278</v>
      </c>
      <c r="F10" s="220">
        <f t="shared" si="1"/>
        <v>0.61764448601836275</v>
      </c>
      <c r="G10" s="235">
        <f t="shared" si="2"/>
        <v>100907</v>
      </c>
      <c r="H10" s="236">
        <f t="shared" si="2"/>
        <v>1645561.3</v>
      </c>
      <c r="I10" s="133">
        <f t="shared" si="6"/>
        <v>100907</v>
      </c>
      <c r="J10" s="133">
        <f t="shared" si="7"/>
        <v>1645561.3</v>
      </c>
    </row>
    <row r="11" spans="1:26">
      <c r="A11" s="130" t="str">
        <f>'CONSUMOS Y PRODUCCIÓN'!B11</f>
        <v>Agosto</v>
      </c>
      <c r="B11" s="131">
        <f>'CONSUMOS Y PRODUCCIÓN'!C11</f>
        <v>100105</v>
      </c>
      <c r="C11" s="132">
        <f>+'CONSUMOS Y PRODUCCIÓN'!C147</f>
        <v>1504534.52</v>
      </c>
      <c r="D11" s="219">
        <f t="shared" si="0"/>
        <v>91634.967425136914</v>
      </c>
      <c r="E11" s="220">
        <f t="shared" si="3"/>
        <v>8470.0325748630858</v>
      </c>
      <c r="F11" s="220">
        <f t="shared" si="1"/>
        <v>1.2588412707434939</v>
      </c>
      <c r="G11" s="235">
        <f t="shared" si="2"/>
        <v>100105</v>
      </c>
      <c r="H11" s="236">
        <f t="shared" si="2"/>
        <v>1504534.52</v>
      </c>
      <c r="I11" s="133"/>
      <c r="J11" s="133"/>
    </row>
    <row r="12" spans="1:26">
      <c r="A12" s="130" t="str">
        <f>'CONSUMOS Y PRODUCCIÓN'!B12</f>
        <v>Septiembre</v>
      </c>
      <c r="B12" s="131">
        <f>'CONSUMOS Y PRODUCCIÓN'!C12</f>
        <v>103408</v>
      </c>
      <c r="C12" s="132">
        <f>+'CONSUMOS Y PRODUCCIÓN'!C148</f>
        <v>1651749.6</v>
      </c>
      <c r="D12" s="219">
        <f t="shared" si="0"/>
        <v>96975.721514525794</v>
      </c>
      <c r="E12" s="220">
        <f t="shared" si="3"/>
        <v>6432.2784854742058</v>
      </c>
      <c r="F12" s="220">
        <f t="shared" si="1"/>
        <v>0.95598423628982021</v>
      </c>
      <c r="G12" s="235">
        <f t="shared" si="2"/>
        <v>103408</v>
      </c>
      <c r="H12" s="236">
        <f t="shared" si="2"/>
        <v>1651749.6</v>
      </c>
      <c r="I12" s="133">
        <f t="shared" ref="I12:I13" si="8">+G12</f>
        <v>103408</v>
      </c>
      <c r="J12" s="133">
        <f t="shared" ref="J12:J13" si="9">+H12</f>
        <v>1651749.6</v>
      </c>
    </row>
    <row r="13" spans="1:26" ht="15" customHeight="1">
      <c r="A13" s="130" t="str">
        <f>'CONSUMOS Y PRODUCCIÓN'!B13</f>
        <v>Octubre</v>
      </c>
      <c r="B13" s="131">
        <f>'CONSUMOS Y PRODUCCIÓN'!C13</f>
        <v>98577</v>
      </c>
      <c r="C13" s="132">
        <f>+'CONSUMOS Y PRODUCCIÓN'!C149</f>
        <v>1517140.9</v>
      </c>
      <c r="D13" s="219">
        <f t="shared" si="0"/>
        <v>92092.308993252009</v>
      </c>
      <c r="E13" s="220">
        <f t="shared" si="3"/>
        <v>6484.6910067479912</v>
      </c>
      <c r="F13" s="220">
        <f t="shared" si="1"/>
        <v>0.96377394008375505</v>
      </c>
      <c r="G13" s="235">
        <f t="shared" si="2"/>
        <v>98577</v>
      </c>
      <c r="H13" s="236">
        <f t="shared" si="2"/>
        <v>1517140.9</v>
      </c>
      <c r="I13" s="133">
        <f t="shared" si="8"/>
        <v>98577</v>
      </c>
      <c r="J13" s="133">
        <f t="shared" si="9"/>
        <v>1517140.9</v>
      </c>
    </row>
    <row r="14" spans="1:26" ht="15" customHeight="1">
      <c r="A14" s="130" t="str">
        <f>'CONSUMOS Y PRODUCCIÓN'!B14</f>
        <v>Noviembre</v>
      </c>
      <c r="B14" s="131">
        <f>'CONSUMOS Y PRODUCCIÓN'!C14</f>
        <v>98324</v>
      </c>
      <c r="C14" s="132">
        <f>+'CONSUMOS Y PRODUCCIÓN'!C150</f>
        <v>1690677.7</v>
      </c>
      <c r="D14" s="219">
        <f t="shared" si="0"/>
        <v>98387.977713191969</v>
      </c>
      <c r="E14" s="220">
        <f t="shared" si="3"/>
        <v>-63.977713191969087</v>
      </c>
      <c r="F14" s="220">
        <f t="shared" si="1"/>
        <v>-9.5085567926688902E-3</v>
      </c>
      <c r="G14" s="235">
        <f t="shared" si="2"/>
        <v>98324</v>
      </c>
      <c r="H14" s="236">
        <f t="shared" si="2"/>
        <v>1690677.7</v>
      </c>
      <c r="I14" s="133"/>
      <c r="J14" s="133"/>
    </row>
    <row r="15" spans="1:26">
      <c r="A15" s="130" t="str">
        <f>'CONSUMOS Y PRODUCCIÓN'!B15</f>
        <v>Diciembre</v>
      </c>
      <c r="B15" s="131">
        <f>'CONSUMOS Y PRODUCCIÓN'!C15</f>
        <v>72962</v>
      </c>
      <c r="C15" s="132">
        <f>+'CONSUMOS Y PRODUCCIÓN'!C151</f>
        <v>1337089</v>
      </c>
      <c r="D15" s="219">
        <f t="shared" si="0"/>
        <v>85560.281695320067</v>
      </c>
      <c r="E15" s="220">
        <f t="shared" si="3"/>
        <v>-12598.281695320067</v>
      </c>
      <c r="F15" s="220">
        <f t="shared" si="1"/>
        <v>-1.8723938542559349</v>
      </c>
      <c r="G15" s="235">
        <f t="shared" si="2"/>
        <v>72962</v>
      </c>
      <c r="H15" s="236">
        <f t="shared" si="2"/>
        <v>1337089</v>
      </c>
      <c r="I15" s="133"/>
      <c r="J15" s="133"/>
    </row>
    <row r="16" spans="1:26">
      <c r="A16" s="205"/>
      <c r="B16" s="196"/>
      <c r="C16" s="206"/>
      <c r="D16" s="219"/>
      <c r="E16" s="220"/>
      <c r="F16" s="220"/>
      <c r="G16" s="207"/>
      <c r="H16" s="206"/>
      <c r="I16" s="207"/>
      <c r="J16" s="207"/>
    </row>
    <row r="17" spans="1:26">
      <c r="A17" s="205"/>
      <c r="B17" s="196"/>
      <c r="C17" s="206"/>
      <c r="D17" s="219"/>
      <c r="E17" s="220"/>
      <c r="F17" s="220"/>
      <c r="G17" s="207"/>
      <c r="H17" s="206"/>
      <c r="I17" s="207"/>
      <c r="J17" s="207"/>
    </row>
    <row r="18" spans="1:26">
      <c r="A18" s="205"/>
      <c r="B18" s="196"/>
      <c r="C18" s="206"/>
      <c r="D18" s="219"/>
      <c r="E18" s="220"/>
      <c r="F18" s="220"/>
      <c r="G18" s="207"/>
      <c r="H18" s="206"/>
      <c r="I18" s="207"/>
      <c r="J18" s="207"/>
    </row>
    <row r="19" spans="1:26">
      <c r="A19" s="205"/>
      <c r="B19" s="196"/>
      <c r="C19" s="206"/>
      <c r="D19" s="219"/>
      <c r="E19" s="220"/>
      <c r="F19" s="220"/>
      <c r="G19" s="207"/>
      <c r="H19" s="206"/>
      <c r="I19" s="207"/>
      <c r="J19" s="207"/>
    </row>
    <row r="20" spans="1:26">
      <c r="A20" s="205"/>
      <c r="B20" s="196"/>
      <c r="C20" s="206"/>
      <c r="D20" s="219"/>
      <c r="E20" s="220"/>
      <c r="F20" s="220"/>
      <c r="G20" s="207"/>
      <c r="H20" s="206"/>
      <c r="I20" s="207"/>
      <c r="J20" s="207"/>
    </row>
    <row r="21" spans="1:26">
      <c r="A21" s="205"/>
      <c r="B21" s="196"/>
      <c r="C21" s="206"/>
      <c r="D21" s="219"/>
      <c r="E21" s="220"/>
      <c r="F21" s="220"/>
      <c r="G21" s="207"/>
      <c r="H21" s="206"/>
      <c r="I21" s="207"/>
      <c r="J21" s="207"/>
    </row>
    <row r="22" spans="1:26">
      <c r="A22" s="205"/>
      <c r="B22" s="196"/>
      <c r="C22" s="206"/>
      <c r="D22" s="219"/>
      <c r="E22" s="220"/>
      <c r="F22" s="220"/>
      <c r="G22" s="207"/>
      <c r="H22" s="206"/>
      <c r="I22" s="207"/>
      <c r="J22" s="207"/>
    </row>
    <row r="23" spans="1:26">
      <c r="A23" s="205"/>
      <c r="B23" s="196"/>
      <c r="C23" s="206"/>
      <c r="D23" s="219"/>
      <c r="E23" s="220"/>
      <c r="F23" s="220"/>
      <c r="G23" s="207"/>
      <c r="H23" s="206"/>
      <c r="I23" s="207"/>
      <c r="J23" s="207"/>
    </row>
    <row r="24" spans="1:26">
      <c r="A24" s="205"/>
      <c r="B24" s="196"/>
      <c r="C24" s="206"/>
      <c r="D24" s="219"/>
      <c r="E24" s="220"/>
      <c r="F24" s="220"/>
      <c r="G24" s="207"/>
      <c r="H24" s="206"/>
      <c r="I24" s="207"/>
      <c r="J24" s="207"/>
    </row>
    <row r="25" spans="1:26">
      <c r="A25" s="205"/>
      <c r="B25" s="196"/>
      <c r="C25" s="206"/>
      <c r="D25" s="219"/>
      <c r="E25" s="220"/>
      <c r="F25" s="220"/>
      <c r="G25" s="207"/>
      <c r="H25" s="206"/>
      <c r="I25" s="207"/>
      <c r="J25" s="207"/>
    </row>
    <row r="26" spans="1:26">
      <c r="A26" s="205"/>
      <c r="B26" s="196"/>
      <c r="C26" s="206"/>
      <c r="D26" s="219"/>
      <c r="E26" s="220"/>
      <c r="F26" s="220"/>
      <c r="G26" s="207"/>
      <c r="H26" s="206"/>
      <c r="I26" s="207"/>
      <c r="J26" s="207"/>
      <c r="U26" s="296"/>
      <c r="V26" s="296"/>
      <c r="W26" s="296"/>
      <c r="X26" s="296"/>
      <c r="Y26" s="232"/>
      <c r="Z26" s="233"/>
    </row>
    <row r="27" spans="1:26">
      <c r="A27" s="205"/>
      <c r="B27" s="196"/>
      <c r="C27" s="206"/>
      <c r="D27" s="219"/>
      <c r="E27" s="220"/>
      <c r="F27" s="220"/>
      <c r="G27" s="207"/>
      <c r="H27" s="206"/>
      <c r="I27" s="207"/>
      <c r="J27" s="207"/>
      <c r="U27" s="296"/>
      <c r="V27" s="296"/>
      <c r="W27" s="296"/>
      <c r="X27" s="296"/>
      <c r="Y27" s="234"/>
      <c r="Z27" s="233"/>
    </row>
    <row r="28" spans="1:26">
      <c r="D28" s="228"/>
      <c r="E28" s="228"/>
      <c r="F28" s="228"/>
      <c r="U28" s="302"/>
      <c r="V28" s="302"/>
      <c r="W28" s="302"/>
      <c r="X28" s="302"/>
      <c r="Y28" s="186"/>
      <c r="Z28" s="233"/>
    </row>
    <row r="29" spans="1:26">
      <c r="A29" s="129"/>
      <c r="B29" s="129"/>
      <c r="C29" s="129"/>
      <c r="D29" s="228"/>
      <c r="E29" s="228"/>
      <c r="F29" s="228"/>
    </row>
    <row r="30" spans="1:26">
      <c r="A30" s="134" t="s">
        <v>11</v>
      </c>
      <c r="B30" s="135">
        <f>MAX(B4:B27)</f>
        <v>103408</v>
      </c>
      <c r="C30" s="135">
        <f t="shared" ref="C30:E30" si="10">MAX(C4:C27)</f>
        <v>1908483.5</v>
      </c>
      <c r="D30" s="229">
        <f t="shared" si="10"/>
        <v>106289.66290089567</v>
      </c>
      <c r="E30" s="229">
        <f t="shared" si="10"/>
        <v>8470.0325748630858</v>
      </c>
      <c r="F30" s="228"/>
    </row>
    <row r="31" spans="1:26" ht="15.75" customHeight="1">
      <c r="A31" s="134" t="s">
        <v>12</v>
      </c>
      <c r="B31" s="135">
        <f>MIN(B5:B28)</f>
        <v>72962</v>
      </c>
      <c r="C31" s="135">
        <f t="shared" ref="C31:E31" si="11">MIN(C5:C28)</f>
        <v>1307730.1000000001</v>
      </c>
      <c r="D31" s="229">
        <f t="shared" si="11"/>
        <v>84495.182486496094</v>
      </c>
      <c r="E31" s="229">
        <f t="shared" si="11"/>
        <v>-12598.281695320067</v>
      </c>
      <c r="F31" s="228"/>
    </row>
    <row r="32" spans="1:26" ht="19.5" customHeight="1">
      <c r="A32" s="134" t="s">
        <v>9</v>
      </c>
      <c r="B32" s="135">
        <f>AVERAGE(B4:B27)</f>
        <v>93013.083333333328</v>
      </c>
      <c r="C32" s="135">
        <f t="shared" ref="C32:E32" si="12">AVERAGE(C4:C27)</f>
        <v>1542521.5608333333</v>
      </c>
      <c r="D32" s="229">
        <f t="shared" si="12"/>
        <v>93013.083333333314</v>
      </c>
      <c r="E32" s="229">
        <f t="shared" si="12"/>
        <v>9.701276818911234E-12</v>
      </c>
      <c r="F32" s="228"/>
    </row>
    <row r="33" spans="1:25" ht="15" customHeight="1">
      <c r="A33" s="134" t="s">
        <v>10</v>
      </c>
      <c r="B33" s="135">
        <f>STDEV(B4:B27)</f>
        <v>9398.5776144181746</v>
      </c>
      <c r="C33" s="135">
        <f>STDEV(C4:C27)</f>
        <v>180881.3790385093</v>
      </c>
      <c r="D33" s="229">
        <f t="shared" ref="D33:E33" si="13">STDEV(D4:D27)</f>
        <v>6562.1196197714435</v>
      </c>
      <c r="E33" s="229">
        <f t="shared" si="13"/>
        <v>6728.4357223691386</v>
      </c>
      <c r="F33" s="228"/>
    </row>
    <row r="34" spans="1:25" ht="15" customHeight="1"/>
    <row r="36" spans="1:25" ht="21" customHeight="1">
      <c r="D36" s="221"/>
      <c r="E36" s="222"/>
      <c r="F36" s="217" t="s">
        <v>84</v>
      </c>
      <c r="X36" s="119"/>
      <c r="Y36" s="119"/>
    </row>
    <row r="37" spans="1:25" ht="15" customHeight="1">
      <c r="D37" s="223" t="s">
        <v>14</v>
      </c>
      <c r="E37" s="223"/>
      <c r="F37" s="230">
        <f>+LINEST(B4:B15,C4:C15)</f>
        <v>3.6278580220102913E-2</v>
      </c>
      <c r="X37" s="119"/>
      <c r="Y37" s="119"/>
    </row>
    <row r="38" spans="1:25" ht="15" customHeight="1">
      <c r="D38" s="223" t="s">
        <v>86</v>
      </c>
      <c r="E38" s="223"/>
      <c r="F38" s="231">
        <f>+INTERCEPT(B4:B15,C4:C15)</f>
        <v>37052.591147402884</v>
      </c>
      <c r="X38" s="119"/>
      <c r="Y38" s="119"/>
    </row>
    <row r="39" spans="1:25" ht="15" customHeight="1">
      <c r="D39" s="223" t="s">
        <v>16</v>
      </c>
      <c r="E39" s="223"/>
      <c r="F39" s="230">
        <f>+RSQ(B4:B15,C4:C15)</f>
        <v>0.48748810280250143</v>
      </c>
      <c r="H39" s="138"/>
      <c r="X39" s="119"/>
      <c r="Y39" s="119"/>
    </row>
    <row r="40" spans="1:25" ht="15" customHeight="1">
      <c r="D40" s="137"/>
      <c r="E40" s="137"/>
      <c r="F40" s="137"/>
      <c r="H40" s="138"/>
      <c r="X40" s="119"/>
      <c r="Y40" s="119"/>
    </row>
    <row r="41" spans="1:25" ht="15" customHeight="1">
      <c r="D41" s="137"/>
      <c r="X41" s="119"/>
      <c r="Y41" s="119"/>
    </row>
    <row r="42" spans="1:25" ht="15" customHeight="1">
      <c r="D42" s="137"/>
      <c r="X42" s="119"/>
      <c r="Y42" s="119"/>
    </row>
    <row r="43" spans="1:25" ht="15" customHeight="1">
      <c r="D43" s="137"/>
      <c r="X43" s="119"/>
      <c r="Y43" s="119"/>
    </row>
    <row r="44" spans="1:25" ht="15" customHeight="1">
      <c r="A44" s="136"/>
      <c r="B44" s="136"/>
      <c r="C44" s="137"/>
      <c r="D44" s="137"/>
      <c r="E44" s="137"/>
      <c r="X44" s="119"/>
      <c r="Y44" s="119"/>
    </row>
    <row r="45" spans="1:25" ht="15" customHeight="1">
      <c r="F45" s="137"/>
      <c r="X45" s="119"/>
      <c r="Y45" s="119"/>
    </row>
    <row r="46" spans="1:25" ht="15" customHeight="1">
      <c r="X46" s="119"/>
      <c r="Y46" s="119"/>
    </row>
    <row r="47" spans="1:25" ht="15" customHeight="1">
      <c r="F47" s="137"/>
      <c r="X47" s="119"/>
      <c r="Y47" s="119"/>
    </row>
    <row r="49" spans="1:5">
      <c r="A49" s="136"/>
      <c r="B49" s="136"/>
      <c r="C49" s="137"/>
      <c r="D49" s="137"/>
      <c r="E49" s="137"/>
    </row>
    <row r="50" spans="1:5">
      <c r="A50" s="136"/>
      <c r="B50" s="136"/>
      <c r="C50" s="137"/>
      <c r="D50" s="137"/>
      <c r="E50" s="137"/>
    </row>
    <row r="51" spans="1:5">
      <c r="A51" s="136"/>
      <c r="B51" s="136"/>
      <c r="C51" s="137"/>
      <c r="D51" s="137"/>
      <c r="E51" s="137"/>
    </row>
    <row r="52" spans="1:5">
      <c r="A52" s="136"/>
      <c r="B52" s="136"/>
      <c r="C52" s="137"/>
      <c r="D52" s="137"/>
      <c r="E52" s="137"/>
    </row>
    <row r="53" spans="1:5">
      <c r="A53" s="136"/>
      <c r="B53" s="136"/>
      <c r="C53" s="137"/>
      <c r="D53" s="137"/>
      <c r="E53" s="137"/>
    </row>
  </sheetData>
  <mergeCells count="10">
    <mergeCell ref="A2:B2"/>
    <mergeCell ref="F2:F3"/>
    <mergeCell ref="G2:H2"/>
    <mergeCell ref="I2:J2"/>
    <mergeCell ref="U28:X28"/>
    <mergeCell ref="U3:X3"/>
    <mergeCell ref="U4:X4"/>
    <mergeCell ref="U26:X26"/>
    <mergeCell ref="U27:X27"/>
    <mergeCell ref="U5:X5"/>
  </mergeCells>
  <pageMargins left="0.7" right="0.7" top="0.75" bottom="0.75" header="0.3" footer="0.3"/>
  <pageSetup orientation="portrait" verticalDpi="0" r:id="rId1"/>
  <ignoredErrors>
    <ignoredError sqref="B30:C32 B34:C34 B33:C33 C2:H15 B3:B15 A4:A15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zoomScale="90" zoomScaleNormal="90" workbookViewId="0">
      <selection activeCell="S32" sqref="S32"/>
    </sheetView>
  </sheetViews>
  <sheetFormatPr baseColWidth="10" defaultColWidth="16.140625" defaultRowHeight="15"/>
  <cols>
    <col min="1" max="1" width="16.140625" style="68"/>
    <col min="2" max="2" width="19" style="68" customWidth="1"/>
    <col min="3" max="3" width="17" style="68" customWidth="1"/>
    <col min="4" max="4" width="15.5703125" style="68" customWidth="1"/>
    <col min="5" max="5" width="13" style="68" customWidth="1"/>
    <col min="6" max="6" width="15.5703125" style="68" customWidth="1"/>
    <col min="7" max="7" width="18.140625" style="68" bestFit="1" customWidth="1"/>
    <col min="8" max="8" width="13.5703125" style="68" bestFit="1" customWidth="1"/>
    <col min="9" max="9" width="13.140625" style="68" customWidth="1"/>
    <col min="10" max="10" width="15.140625" style="68" customWidth="1"/>
    <col min="11" max="11" width="17" style="68" customWidth="1"/>
    <col min="12" max="12" width="15.85546875" style="68" customWidth="1"/>
    <col min="13" max="13" width="10.5703125" style="68" customWidth="1"/>
    <col min="14" max="14" width="16.28515625" style="68" customWidth="1"/>
    <col min="15" max="16" width="16.140625" style="68" customWidth="1"/>
    <col min="17" max="17" width="12.42578125" style="68" customWidth="1"/>
    <col min="18" max="19" width="16.140625" style="68" customWidth="1"/>
    <col min="20" max="16384" width="16.140625" style="68"/>
  </cols>
  <sheetData>
    <row r="1" spans="1:28" ht="15" customHeight="1">
      <c r="O1" s="329" t="s">
        <v>115</v>
      </c>
      <c r="P1" s="328" t="s">
        <v>131</v>
      </c>
      <c r="Q1" s="328"/>
      <c r="R1" s="328"/>
      <c r="S1" s="328"/>
      <c r="T1" s="328"/>
    </row>
    <row r="2" spans="1:28">
      <c r="O2" s="329"/>
      <c r="P2" s="328"/>
      <c r="Q2" s="328"/>
      <c r="R2" s="328"/>
      <c r="S2" s="328"/>
      <c r="T2" s="328"/>
    </row>
    <row r="3" spans="1:28" ht="26.25" customHeight="1">
      <c r="A3" s="324" t="s">
        <v>5</v>
      </c>
      <c r="B3" s="327" t="str">
        <f>'CONSUMOS Y PRODUCCIÓN'!B138</f>
        <v>PRODUCCIÓN</v>
      </c>
      <c r="C3" s="327" t="str">
        <f>+'CONSUMOS Y PRODUCCIÓN'!B2</f>
        <v>ENERGÍA ELÉCTRICA</v>
      </c>
      <c r="D3" s="327" t="str">
        <f>'CONSUMOS Y PRODUCCIÓN'!B36</f>
        <v xml:space="preserve">GAS NATURAL </v>
      </c>
      <c r="E3" s="238"/>
      <c r="F3" s="238"/>
      <c r="G3" s="330" t="s">
        <v>171</v>
      </c>
      <c r="H3" s="331"/>
      <c r="I3" s="237"/>
      <c r="J3" s="237"/>
      <c r="K3" s="324" t="str">
        <f>+'CONSUMOS Y PRODUCCIÓN'!B2</f>
        <v>ENERGÍA ELÉCTRICA</v>
      </c>
      <c r="L3" s="327" t="str">
        <f>'CONSUMOS Y PRODUCCIÓN'!B36</f>
        <v xml:space="preserve">GAS NATURAL </v>
      </c>
      <c r="M3" s="327"/>
      <c r="N3" s="327"/>
      <c r="O3" s="240" t="s">
        <v>130</v>
      </c>
      <c r="P3" s="240"/>
      <c r="Q3" s="240"/>
      <c r="R3" s="240"/>
      <c r="S3" s="240"/>
      <c r="T3" s="240"/>
      <c r="U3" s="322" t="s">
        <v>162</v>
      </c>
      <c r="V3" s="323"/>
      <c r="W3" s="323"/>
      <c r="X3" s="323"/>
      <c r="Y3" s="323"/>
      <c r="Z3" s="323"/>
      <c r="AA3" s="323"/>
      <c r="AB3" s="323"/>
    </row>
    <row r="4" spans="1:28" ht="39.75" customHeight="1">
      <c r="A4" s="325"/>
      <c r="B4" s="327"/>
      <c r="C4" s="327"/>
      <c r="D4" s="327"/>
      <c r="E4" s="239"/>
      <c r="F4" s="239"/>
      <c r="G4" s="140" t="str">
        <f>+C3</f>
        <v>ENERGÍA ELÉCTRICA</v>
      </c>
      <c r="H4" s="140" t="str">
        <f>+D3</f>
        <v xml:space="preserve">GAS NATURAL </v>
      </c>
      <c r="I4" s="140"/>
      <c r="J4" s="140"/>
      <c r="K4" s="326"/>
      <c r="L4" s="327"/>
      <c r="M4" s="327"/>
      <c r="N4" s="327"/>
      <c r="O4" s="140" t="str">
        <f>+G4</f>
        <v>ENERGÍA ELÉCTRICA</v>
      </c>
      <c r="P4" s="218" t="s">
        <v>165</v>
      </c>
      <c r="Q4" s="140"/>
      <c r="R4" s="140"/>
      <c r="S4" s="140" t="s">
        <v>128</v>
      </c>
      <c r="T4" s="140" t="s">
        <v>129</v>
      </c>
      <c r="U4" s="241"/>
      <c r="V4" s="241"/>
      <c r="W4" s="241"/>
      <c r="X4" s="241"/>
      <c r="Y4" s="241"/>
      <c r="Z4" s="241"/>
      <c r="AA4" s="241"/>
      <c r="AB4" s="241"/>
    </row>
    <row r="5" spans="1:28" ht="31.5" customHeight="1">
      <c r="A5" s="326"/>
      <c r="B5" s="140" t="str">
        <f>+'CONSUMOS Y PRODUCCIÓN'!C139</f>
        <v>Ton</v>
      </c>
      <c r="C5" s="140" t="str">
        <f>+'CONSUMOS Y PRODUCCIÓN'!C3</f>
        <v>kWh</v>
      </c>
      <c r="D5" s="140" t="str">
        <f>'CONSUMOS Y PRODUCCIÓN'!C37</f>
        <v>M3</v>
      </c>
      <c r="E5" s="140"/>
      <c r="F5" s="140"/>
      <c r="G5" s="218" t="s">
        <v>29</v>
      </c>
      <c r="H5" s="218" t="s">
        <v>168</v>
      </c>
      <c r="I5" s="218"/>
      <c r="J5" s="218"/>
      <c r="K5" s="140" t="str">
        <f>+'CONSUMOS Y PRODUCCIÓN'!C3</f>
        <v>kWh</v>
      </c>
      <c r="L5" s="140" t="str">
        <f>'CONSUMOS Y PRODUCCIÓN'!F37</f>
        <v>kWh</v>
      </c>
      <c r="M5" s="218"/>
      <c r="N5" s="218"/>
      <c r="O5" s="218" t="s">
        <v>132</v>
      </c>
      <c r="P5" s="218"/>
      <c r="Q5" s="218"/>
      <c r="R5" s="218"/>
      <c r="S5" s="140" t="s">
        <v>85</v>
      </c>
      <c r="T5" s="218" t="s">
        <v>133</v>
      </c>
      <c r="U5" s="241"/>
      <c r="V5" s="241"/>
      <c r="W5" s="241"/>
      <c r="X5" s="241"/>
      <c r="Y5" s="241"/>
      <c r="Z5" s="241"/>
      <c r="AA5" s="241"/>
      <c r="AB5" s="241"/>
    </row>
    <row r="6" spans="1:28">
      <c r="A6" s="144" t="str">
        <f>'CONSUMOS Y PRODUCCIÓN'!B4</f>
        <v>Enero</v>
      </c>
      <c r="B6" s="154">
        <f>'CONSUMOS Y PRODUCCIÓN'!C140</f>
        <v>1339986</v>
      </c>
      <c r="C6" s="154">
        <f>+'CONSUMOS Y PRODUCCIÓN'!C4</f>
        <v>85264</v>
      </c>
      <c r="D6" s="154">
        <f>+'CONSUMOS Y PRODUCCIÓN'!C39</f>
        <v>576</v>
      </c>
      <c r="E6" s="154"/>
      <c r="F6" s="154"/>
      <c r="G6" s="251">
        <f>+C6/B6</f>
        <v>6.3630515542699703E-2</v>
      </c>
      <c r="H6" s="251">
        <f>+(D6/B6)</f>
        <v>4.2985523729352395E-4</v>
      </c>
      <c r="I6" s="155"/>
      <c r="J6" s="156"/>
      <c r="K6" s="154">
        <f>+'CONSUMOS Y PRODUCCIÓN'!C4</f>
        <v>85264</v>
      </c>
      <c r="L6" s="154">
        <f>'CONSUMOS Y PRODUCCIÓN'!F39</f>
        <v>5749.6319999999996</v>
      </c>
      <c r="M6" s="154"/>
      <c r="N6" s="154"/>
      <c r="O6" s="244">
        <f>B6/K6</f>
        <v>15.71572996809908</v>
      </c>
      <c r="P6" s="190">
        <f>+B6/L6</f>
        <v>233.05595905964071</v>
      </c>
      <c r="Q6" s="157"/>
      <c r="R6" s="157"/>
      <c r="S6" s="103">
        <f>SUM(K6:N6)</f>
        <v>91013.631999999998</v>
      </c>
      <c r="T6" s="190">
        <f>+S6/B6</f>
        <v>6.7921330521363649E-2</v>
      </c>
      <c r="U6" s="241"/>
      <c r="V6" s="241"/>
      <c r="W6" s="241"/>
      <c r="X6" s="241"/>
      <c r="Y6" s="241"/>
      <c r="Z6" s="241"/>
      <c r="AA6" s="241"/>
      <c r="AB6" s="241"/>
    </row>
    <row r="7" spans="1:28">
      <c r="A7" s="144" t="str">
        <f>'CONSUMOS Y PRODUCCIÓN'!B5</f>
        <v>Febrero</v>
      </c>
      <c r="B7" s="154">
        <f>'CONSUMOS Y PRODUCCIÓN'!C141</f>
        <v>1908483.5</v>
      </c>
      <c r="C7" s="154">
        <f>+'CONSUMOS Y PRODUCCIÓN'!C5</f>
        <v>95347</v>
      </c>
      <c r="D7" s="154">
        <f>+'CONSUMOS Y PRODUCCIÓN'!C40</f>
        <v>3121</v>
      </c>
      <c r="E7" s="154"/>
      <c r="F7" s="154"/>
      <c r="G7" s="251">
        <f t="shared" ref="G7:G17" si="0">+C7/B7</f>
        <v>4.9959562134018975E-2</v>
      </c>
      <c r="H7" s="251">
        <f t="shared" ref="H7:H17" si="1">+(D7/B7)</f>
        <v>1.6353298312508334E-3</v>
      </c>
      <c r="I7" s="155"/>
      <c r="J7" s="156"/>
      <c r="K7" s="154">
        <f>+'CONSUMOS Y PRODUCCIÓN'!C5</f>
        <v>95347</v>
      </c>
      <c r="L7" s="154">
        <f>'CONSUMOS Y PRODUCCIÓN'!F40</f>
        <v>31153.822</v>
      </c>
      <c r="M7" s="154"/>
      <c r="N7" s="154"/>
      <c r="O7" s="244">
        <f t="shared" ref="O7:O17" si="2">B7/K7</f>
        <v>20.016188238748992</v>
      </c>
      <c r="P7" s="190">
        <f t="shared" ref="P7:P17" si="3">+B7/L7</f>
        <v>61.260011692947337</v>
      </c>
      <c r="Q7" s="157"/>
      <c r="R7" s="157"/>
      <c r="S7" s="103">
        <f t="shared" ref="S7:S17" si="4">SUM(K7:N7)</f>
        <v>126500.822</v>
      </c>
      <c r="T7" s="190">
        <f t="shared" ref="T7:T17" si="5">+S7/B7</f>
        <v>6.6283424509564787E-2</v>
      </c>
      <c r="U7" s="241"/>
      <c r="V7" s="241"/>
      <c r="W7" s="241"/>
      <c r="X7" s="241"/>
      <c r="Y7" s="241"/>
      <c r="Z7" s="241"/>
      <c r="AA7" s="241"/>
      <c r="AB7" s="241"/>
    </row>
    <row r="8" spans="1:28">
      <c r="A8" s="144" t="str">
        <f>'CONSUMOS Y PRODUCCIÓN'!B6</f>
        <v>Marzo</v>
      </c>
      <c r="B8" s="154">
        <f>'CONSUMOS Y PRODUCCIÓN'!C142</f>
        <v>1684338.3</v>
      </c>
      <c r="C8" s="154">
        <f>+'CONSUMOS Y PRODUCCIÓN'!C6</f>
        <v>101033</v>
      </c>
      <c r="D8" s="154">
        <f>+'CONSUMOS Y PRODUCCIÓN'!C41</f>
        <v>2232</v>
      </c>
      <c r="E8" s="154"/>
      <c r="F8" s="154"/>
      <c r="G8" s="251">
        <f t="shared" si="0"/>
        <v>5.9983793042050995E-2</v>
      </c>
      <c r="H8" s="251">
        <f t="shared" si="1"/>
        <v>1.3251494667074898E-3</v>
      </c>
      <c r="I8" s="155"/>
      <c r="J8" s="156"/>
      <c r="K8" s="154">
        <f>+'CONSUMOS Y PRODUCCIÓN'!C6</f>
        <v>101033</v>
      </c>
      <c r="L8" s="154">
        <f>'CONSUMOS Y PRODUCCIÓN'!F41</f>
        <v>22279.824000000004</v>
      </c>
      <c r="M8" s="154"/>
      <c r="N8" s="154"/>
      <c r="O8" s="244">
        <f t="shared" si="2"/>
        <v>16.671169815802759</v>
      </c>
      <c r="P8" s="190">
        <f t="shared" si="3"/>
        <v>75.599264159357801</v>
      </c>
      <c r="Q8" s="157"/>
      <c r="R8" s="157"/>
      <c r="S8" s="103">
        <f t="shared" si="4"/>
        <v>123312.82400000001</v>
      </c>
      <c r="T8" s="190">
        <f t="shared" si="5"/>
        <v>7.3211435018725166E-2</v>
      </c>
      <c r="U8" s="241"/>
      <c r="V8" s="241"/>
      <c r="W8" s="241"/>
      <c r="X8" s="241"/>
      <c r="Y8" s="241"/>
      <c r="Z8" s="241"/>
      <c r="AA8" s="241"/>
      <c r="AB8" s="241"/>
    </row>
    <row r="9" spans="1:28">
      <c r="A9" s="144" t="str">
        <f>'CONSUMOS Y PRODUCCIÓN'!B7</f>
        <v>Abril</v>
      </c>
      <c r="B9" s="154">
        <f>'CONSUMOS Y PRODUCCIÓN'!C143</f>
        <v>1523889.3</v>
      </c>
      <c r="C9" s="154">
        <f>+'CONSUMOS Y PRODUCCIÓN'!C7</f>
        <v>91299</v>
      </c>
      <c r="D9" s="154">
        <f>+'CONSUMOS Y PRODUCCIÓN'!C42</f>
        <v>1682</v>
      </c>
      <c r="E9" s="154"/>
      <c r="F9" s="154"/>
      <c r="G9" s="251">
        <f t="shared" si="0"/>
        <v>5.9911832178360984E-2</v>
      </c>
      <c r="H9" s="251">
        <f t="shared" si="1"/>
        <v>1.1037547149914367E-3</v>
      </c>
      <c r="I9" s="155"/>
      <c r="J9" s="156"/>
      <c r="K9" s="154">
        <f>+'CONSUMOS Y PRODUCCIÓN'!C7</f>
        <v>91299</v>
      </c>
      <c r="L9" s="154">
        <f>'CONSUMOS Y PRODUCCIÓN'!F42</f>
        <v>16789.724000000002</v>
      </c>
      <c r="M9" s="154"/>
      <c r="N9" s="154"/>
      <c r="O9" s="244">
        <f t="shared" si="2"/>
        <v>16.691193769920812</v>
      </c>
      <c r="P9" s="190">
        <f t="shared" si="3"/>
        <v>90.763213260682534</v>
      </c>
      <c r="Q9" s="157"/>
      <c r="R9" s="157"/>
      <c r="S9" s="103">
        <f t="shared" si="4"/>
        <v>108088.724</v>
      </c>
      <c r="T9" s="190">
        <f t="shared" si="5"/>
        <v>7.0929511743405504E-2</v>
      </c>
      <c r="U9" s="241"/>
      <c r="V9" s="241"/>
      <c r="W9" s="241"/>
      <c r="X9" s="241"/>
      <c r="Y9" s="241"/>
      <c r="Z9" s="241"/>
      <c r="AA9" s="241"/>
      <c r="AB9" s="241"/>
    </row>
    <row r="10" spans="1:28">
      <c r="A10" s="144" t="str">
        <f>'CONSUMOS Y PRODUCCIÓN'!B8</f>
        <v>Mayo</v>
      </c>
      <c r="B10" s="154">
        <f>'CONSUMOS Y PRODUCCIÓN'!C144</f>
        <v>1399078.51</v>
      </c>
      <c r="C10" s="154">
        <f>+'CONSUMOS Y PRODUCCIÓN'!C8</f>
        <v>82129</v>
      </c>
      <c r="D10" s="154">
        <f>+'CONSUMOS Y PRODUCCIÓN'!C43</f>
        <v>2763</v>
      </c>
      <c r="E10" s="154"/>
      <c r="F10" s="154"/>
      <c r="G10" s="251">
        <f t="shared" si="0"/>
        <v>5.8702209642259459E-2</v>
      </c>
      <c r="H10" s="251">
        <f t="shared" si="1"/>
        <v>1.9748713029692664E-3</v>
      </c>
      <c r="I10" s="155"/>
      <c r="J10" s="156"/>
      <c r="K10" s="154">
        <f>+'CONSUMOS Y PRODUCCIÓN'!C8</f>
        <v>82129</v>
      </c>
      <c r="L10" s="154">
        <f>'CONSUMOS Y PRODUCCIÓN'!F43</f>
        <v>27580.266000000003</v>
      </c>
      <c r="M10" s="154"/>
      <c r="N10" s="154"/>
      <c r="O10" s="244">
        <f>B10/K10</f>
        <v>17.035133874758003</v>
      </c>
      <c r="P10" s="190">
        <f t="shared" si="3"/>
        <v>50.727520539504582</v>
      </c>
      <c r="Q10" s="157"/>
      <c r="R10" s="157"/>
      <c r="S10" s="103">
        <f t="shared" si="4"/>
        <v>109709.266</v>
      </c>
      <c r="T10" s="190">
        <f t="shared" si="5"/>
        <v>7.8415374988498682E-2</v>
      </c>
      <c r="U10" s="241"/>
      <c r="V10" s="241"/>
      <c r="W10" s="241"/>
      <c r="X10" s="241"/>
      <c r="Y10" s="241"/>
      <c r="Z10" s="241"/>
      <c r="AA10" s="241"/>
      <c r="AB10" s="241"/>
    </row>
    <row r="11" spans="1:28">
      <c r="A11" s="144" t="str">
        <f>'CONSUMOS Y PRODUCCIÓN'!B9</f>
        <v>Junio</v>
      </c>
      <c r="B11" s="154">
        <f>'CONSUMOS Y PRODUCCIÓN'!C145</f>
        <v>1307730.1000000001</v>
      </c>
      <c r="C11" s="154">
        <f>+'CONSUMOS Y PRODUCCIÓN'!C9</f>
        <v>86802</v>
      </c>
      <c r="D11" s="154">
        <f>+'CONSUMOS Y PRODUCCIÓN'!C44</f>
        <v>2292</v>
      </c>
      <c r="E11" s="154"/>
      <c r="F11" s="154"/>
      <c r="G11" s="251">
        <f t="shared" si="0"/>
        <v>6.6376081731237963E-2</v>
      </c>
      <c r="H11" s="251">
        <f t="shared" si="1"/>
        <v>1.7526552306167762E-3</v>
      </c>
      <c r="I11" s="155"/>
      <c r="J11" s="156"/>
      <c r="K11" s="154">
        <f>+'CONSUMOS Y PRODUCCIÓN'!C9</f>
        <v>86802</v>
      </c>
      <c r="L11" s="154">
        <f>'CONSUMOS Y PRODUCCIÓN'!F44</f>
        <v>22878.744000000002</v>
      </c>
      <c r="M11" s="154"/>
      <c r="N11" s="154"/>
      <c r="O11" s="244">
        <f t="shared" si="2"/>
        <v>15.065667841754799</v>
      </c>
      <c r="P11" s="190">
        <f t="shared" si="3"/>
        <v>57.159173597991213</v>
      </c>
      <c r="Q11" s="157"/>
      <c r="R11" s="157"/>
      <c r="S11" s="103">
        <f t="shared" si="4"/>
        <v>109680.74400000001</v>
      </c>
      <c r="T11" s="190">
        <f t="shared" si="5"/>
        <v>8.3871086243254622E-2</v>
      </c>
      <c r="U11" s="241"/>
      <c r="V11" s="241"/>
      <c r="W11" s="241"/>
      <c r="X11" s="241"/>
      <c r="Y11" s="241"/>
      <c r="Z11" s="241"/>
      <c r="AA11" s="241"/>
      <c r="AB11" s="241"/>
    </row>
    <row r="12" spans="1:28">
      <c r="A12" s="144" t="str">
        <f>'CONSUMOS Y PRODUCCIÓN'!B10</f>
        <v>Julio</v>
      </c>
      <c r="B12" s="154">
        <f>'CONSUMOS Y PRODUCCIÓN'!C146</f>
        <v>1645561.3</v>
      </c>
      <c r="C12" s="154">
        <f>+'CONSUMOS Y PRODUCCIÓN'!C10</f>
        <v>100907</v>
      </c>
      <c r="D12" s="154">
        <f>+'CONSUMOS Y PRODUCCIÓN'!C45</f>
        <v>2457</v>
      </c>
      <c r="E12" s="154"/>
      <c r="F12" s="154"/>
      <c r="G12" s="251">
        <f t="shared" si="0"/>
        <v>6.1320717739290535E-2</v>
      </c>
      <c r="H12" s="251">
        <f t="shared" si="1"/>
        <v>1.4931075493814785E-3</v>
      </c>
      <c r="I12" s="155"/>
      <c r="J12" s="156"/>
      <c r="K12" s="154">
        <f>+'CONSUMOS Y PRODUCCIÓN'!C10</f>
        <v>100907</v>
      </c>
      <c r="L12" s="154">
        <f>'CONSUMOS Y PRODUCCIÓN'!F45</f>
        <v>24525.774000000005</v>
      </c>
      <c r="M12" s="154"/>
      <c r="N12" s="154"/>
      <c r="O12" s="244">
        <f t="shared" si="2"/>
        <v>16.307702141575906</v>
      </c>
      <c r="P12" s="190">
        <f t="shared" si="3"/>
        <v>67.095183214197434</v>
      </c>
      <c r="Q12" s="157"/>
      <c r="R12" s="157"/>
      <c r="S12" s="103">
        <f t="shared" si="4"/>
        <v>125432.774</v>
      </c>
      <c r="T12" s="190">
        <f t="shared" si="5"/>
        <v>7.6224917297216463E-2</v>
      </c>
      <c r="U12" s="241"/>
      <c r="V12" s="241"/>
      <c r="W12" s="241"/>
      <c r="X12" s="241"/>
      <c r="Y12" s="241"/>
      <c r="Z12" s="241"/>
      <c r="AA12" s="241"/>
      <c r="AB12" s="241"/>
    </row>
    <row r="13" spans="1:28">
      <c r="A13" s="144" t="str">
        <f>'CONSUMOS Y PRODUCCIÓN'!B11</f>
        <v>Agosto</v>
      </c>
      <c r="B13" s="154">
        <f>'CONSUMOS Y PRODUCCIÓN'!C147</f>
        <v>1504534.52</v>
      </c>
      <c r="C13" s="154">
        <f>+'CONSUMOS Y PRODUCCIÓN'!C11</f>
        <v>100105</v>
      </c>
      <c r="D13" s="154">
        <f>+'CONSUMOS Y PRODUCCIÓN'!C46</f>
        <v>2121</v>
      </c>
      <c r="E13" s="154"/>
      <c r="F13" s="154"/>
      <c r="G13" s="251">
        <f t="shared" si="0"/>
        <v>6.6535528875734939E-2</v>
      </c>
      <c r="H13" s="251">
        <f t="shared" si="1"/>
        <v>1.4097383421950332E-3</v>
      </c>
      <c r="I13" s="155"/>
      <c r="J13" s="156"/>
      <c r="K13" s="154">
        <f>+'CONSUMOS Y PRODUCCIÓN'!C11</f>
        <v>100105</v>
      </c>
      <c r="L13" s="154">
        <f>'CONSUMOS Y PRODUCCIÓN'!F46</f>
        <v>21171.822</v>
      </c>
      <c r="M13" s="154"/>
      <c r="N13" s="154"/>
      <c r="O13" s="244">
        <f t="shared" si="2"/>
        <v>15.029564157634484</v>
      </c>
      <c r="P13" s="190">
        <f t="shared" si="3"/>
        <v>71.063062971150998</v>
      </c>
      <c r="Q13" s="157"/>
      <c r="R13" s="157"/>
      <c r="S13" s="103">
        <f t="shared" si="4"/>
        <v>121276.822</v>
      </c>
      <c r="T13" s="190">
        <f t="shared" si="5"/>
        <v>8.0607537007525751E-2</v>
      </c>
      <c r="U13" s="241"/>
      <c r="V13" s="241"/>
      <c r="W13" s="241"/>
      <c r="X13" s="241"/>
      <c r="Y13" s="241"/>
      <c r="Z13" s="241"/>
      <c r="AA13" s="241"/>
      <c r="AB13" s="241"/>
    </row>
    <row r="14" spans="1:28">
      <c r="A14" s="144" t="str">
        <f>'CONSUMOS Y PRODUCCIÓN'!B12</f>
        <v>Septiembre</v>
      </c>
      <c r="B14" s="154">
        <f>'CONSUMOS Y PRODUCCIÓN'!C148</f>
        <v>1651749.6</v>
      </c>
      <c r="C14" s="154">
        <f>+'CONSUMOS Y PRODUCCIÓN'!C12</f>
        <v>103408</v>
      </c>
      <c r="D14" s="154">
        <f>+'CONSUMOS Y PRODUCCIÓN'!C47</f>
        <v>1796</v>
      </c>
      <c r="E14" s="154"/>
      <c r="F14" s="154"/>
      <c r="G14" s="251">
        <f t="shared" si="0"/>
        <v>6.2605130947208945E-2</v>
      </c>
      <c r="H14" s="251">
        <f t="shared" si="1"/>
        <v>1.0873318812972619E-3</v>
      </c>
      <c r="I14" s="155"/>
      <c r="J14" s="156"/>
      <c r="K14" s="154">
        <f>+'CONSUMOS Y PRODUCCIÓN'!C12</f>
        <v>103408</v>
      </c>
      <c r="L14" s="154">
        <f>'CONSUMOS Y PRODUCCIÓN'!F47</f>
        <v>17927.671999999999</v>
      </c>
      <c r="M14" s="154"/>
      <c r="N14" s="154"/>
      <c r="O14" s="244">
        <f t="shared" si="2"/>
        <v>15.973131672597866</v>
      </c>
      <c r="P14" s="190">
        <f t="shared" si="3"/>
        <v>92.1340818819086</v>
      </c>
      <c r="Q14" s="157"/>
      <c r="R14" s="157"/>
      <c r="S14" s="103">
        <f t="shared" si="4"/>
        <v>121335.67199999999</v>
      </c>
      <c r="T14" s="190">
        <f t="shared" si="5"/>
        <v>7.3458877786318211E-2</v>
      </c>
      <c r="U14" s="241"/>
      <c r="V14" s="241"/>
      <c r="W14" s="241"/>
      <c r="X14" s="241"/>
      <c r="Y14" s="241"/>
      <c r="Z14" s="241"/>
      <c r="AA14" s="241"/>
      <c r="AB14" s="241"/>
    </row>
    <row r="15" spans="1:28">
      <c r="A15" s="144" t="str">
        <f>'CONSUMOS Y PRODUCCIÓN'!B13</f>
        <v>Octubre</v>
      </c>
      <c r="B15" s="154">
        <f>'CONSUMOS Y PRODUCCIÓN'!C149</f>
        <v>1517140.9</v>
      </c>
      <c r="C15" s="154">
        <f>+'CONSUMOS Y PRODUCCIÓN'!C13</f>
        <v>98577</v>
      </c>
      <c r="D15" s="154">
        <f>+'CONSUMOS Y PRODUCCIÓN'!C48</f>
        <v>2252</v>
      </c>
      <c r="E15" s="154"/>
      <c r="F15" s="154"/>
      <c r="G15" s="251">
        <f t="shared" si="0"/>
        <v>6.4975507548441946E-2</v>
      </c>
      <c r="H15" s="251">
        <f t="shared" si="1"/>
        <v>1.4843710297441721E-3</v>
      </c>
      <c r="I15" s="155"/>
      <c r="J15" s="156"/>
      <c r="K15" s="154">
        <f>+'CONSUMOS Y PRODUCCIÓN'!C13</f>
        <v>98577</v>
      </c>
      <c r="L15" s="154">
        <f>'CONSUMOS Y PRODUCCIÓN'!F48</f>
        <v>22479.464000000004</v>
      </c>
      <c r="M15" s="154"/>
      <c r="N15" s="154"/>
      <c r="O15" s="244">
        <f t="shared" si="2"/>
        <v>15.390414599754505</v>
      </c>
      <c r="P15" s="190">
        <f t="shared" si="3"/>
        <v>67.490083393447449</v>
      </c>
      <c r="Q15" s="157"/>
      <c r="R15" s="157"/>
      <c r="S15" s="103">
        <f t="shared" si="4"/>
        <v>121056.46400000001</v>
      </c>
      <c r="T15" s="190">
        <f t="shared" si="5"/>
        <v>7.9792499167348277E-2</v>
      </c>
      <c r="U15" s="241"/>
      <c r="V15" s="241"/>
      <c r="W15" s="241"/>
      <c r="X15" s="241"/>
      <c r="Y15" s="241"/>
      <c r="Z15" s="241"/>
      <c r="AA15" s="241"/>
      <c r="AB15" s="241"/>
    </row>
    <row r="16" spans="1:28">
      <c r="A16" s="144" t="str">
        <f>'CONSUMOS Y PRODUCCIÓN'!B14</f>
        <v>Noviembre</v>
      </c>
      <c r="B16" s="154">
        <f>'CONSUMOS Y PRODUCCIÓN'!C150</f>
        <v>1690677.7</v>
      </c>
      <c r="C16" s="154">
        <f>+'CONSUMOS Y PRODUCCIÓN'!C14</f>
        <v>98324</v>
      </c>
      <c r="D16" s="154">
        <f>+'CONSUMOS Y PRODUCCIÓN'!C49</f>
        <v>1740</v>
      </c>
      <c r="E16" s="154"/>
      <c r="F16" s="154"/>
      <c r="G16" s="251">
        <f t="shared" si="0"/>
        <v>5.8156560531909776E-2</v>
      </c>
      <c r="H16" s="251">
        <f t="shared" si="1"/>
        <v>1.0291730943159658E-3</v>
      </c>
      <c r="I16" s="155"/>
      <c r="J16" s="156"/>
      <c r="K16" s="154">
        <f>+'CONSUMOS Y PRODUCCIÓN'!C14</f>
        <v>98324</v>
      </c>
      <c r="L16" s="154">
        <f>'CONSUMOS Y PRODUCCIÓN'!F49</f>
        <v>17368.68</v>
      </c>
      <c r="M16" s="154"/>
      <c r="N16" s="154"/>
      <c r="O16" s="244">
        <f t="shared" si="2"/>
        <v>17.194964606810139</v>
      </c>
      <c r="P16" s="190">
        <f t="shared" si="3"/>
        <v>97.340598134112668</v>
      </c>
      <c r="Q16" s="157"/>
      <c r="R16" s="157"/>
      <c r="S16" s="103">
        <f t="shared" si="4"/>
        <v>115692.68</v>
      </c>
      <c r="T16" s="190">
        <f t="shared" si="5"/>
        <v>6.8429766359371744E-2</v>
      </c>
      <c r="U16" s="241"/>
      <c r="V16" s="241"/>
      <c r="W16" s="241"/>
      <c r="X16" s="241"/>
      <c r="Y16" s="241"/>
      <c r="Z16" s="241"/>
      <c r="AA16" s="241"/>
      <c r="AB16" s="241"/>
    </row>
    <row r="17" spans="1:28">
      <c r="A17" s="144" t="str">
        <f>'CONSUMOS Y PRODUCCIÓN'!B15</f>
        <v>Diciembre</v>
      </c>
      <c r="B17" s="154">
        <f>'CONSUMOS Y PRODUCCIÓN'!C151</f>
        <v>1337089</v>
      </c>
      <c r="C17" s="154">
        <f>+'CONSUMOS Y PRODUCCIÓN'!C15</f>
        <v>72962</v>
      </c>
      <c r="D17" s="154">
        <f>+'CONSUMOS Y PRODUCCIÓN'!C50</f>
        <v>2239</v>
      </c>
      <c r="E17" s="154"/>
      <c r="F17" s="154"/>
      <c r="G17" s="251">
        <f t="shared" si="0"/>
        <v>5.4567796160165855E-2</v>
      </c>
      <c r="H17" s="251">
        <f t="shared" si="1"/>
        <v>1.674533258444277E-3</v>
      </c>
      <c r="I17" s="155"/>
      <c r="J17" s="156"/>
      <c r="K17" s="154">
        <f>+'CONSUMOS Y PRODUCCIÓN'!C15</f>
        <v>72962</v>
      </c>
      <c r="L17" s="154">
        <f>'CONSUMOS Y PRODUCCIÓN'!F50</f>
        <v>22349.698</v>
      </c>
      <c r="M17" s="154"/>
      <c r="N17" s="154"/>
      <c r="O17" s="244">
        <f t="shared" si="2"/>
        <v>18.325827142896301</v>
      </c>
      <c r="P17" s="190">
        <f t="shared" si="3"/>
        <v>59.825819570358398</v>
      </c>
      <c r="Q17" s="157"/>
      <c r="R17" s="157"/>
      <c r="S17" s="103">
        <f t="shared" si="4"/>
        <v>95311.698000000004</v>
      </c>
      <c r="T17" s="190">
        <f t="shared" si="5"/>
        <v>7.1282987145956628E-2</v>
      </c>
      <c r="U17" s="241"/>
      <c r="V17" s="241"/>
      <c r="W17" s="241"/>
      <c r="X17" s="241"/>
      <c r="Y17" s="241"/>
      <c r="Z17" s="241"/>
      <c r="AA17" s="241"/>
      <c r="AB17" s="241"/>
    </row>
    <row r="18" spans="1:28">
      <c r="A18" s="144"/>
      <c r="B18" s="154"/>
      <c r="C18" s="154"/>
      <c r="D18" s="154"/>
      <c r="E18" s="154"/>
      <c r="F18" s="154"/>
      <c r="G18" s="103"/>
      <c r="H18" s="155"/>
      <c r="I18" s="155"/>
      <c r="J18" s="156"/>
      <c r="K18" s="154"/>
      <c r="L18" s="154"/>
      <c r="M18" s="154"/>
      <c r="N18" s="154"/>
      <c r="O18" s="157"/>
      <c r="P18" s="190"/>
      <c r="Q18" s="157"/>
      <c r="R18" s="157"/>
      <c r="S18" s="103"/>
      <c r="T18" s="157"/>
      <c r="U18" s="241"/>
      <c r="V18" s="241"/>
      <c r="W18" s="241"/>
      <c r="X18" s="241"/>
      <c r="Y18" s="241"/>
      <c r="Z18" s="241"/>
      <c r="AA18" s="241"/>
      <c r="AB18" s="241"/>
    </row>
    <row r="19" spans="1:28">
      <c r="A19" s="144"/>
      <c r="B19" s="154"/>
      <c r="C19" s="154"/>
      <c r="D19" s="154"/>
      <c r="E19" s="154"/>
      <c r="F19" s="154"/>
      <c r="G19" s="103"/>
      <c r="H19" s="155"/>
      <c r="I19" s="155"/>
      <c r="J19" s="156"/>
      <c r="K19" s="154"/>
      <c r="L19" s="154"/>
      <c r="M19" s="154"/>
      <c r="N19" s="154"/>
      <c r="O19" s="157"/>
      <c r="P19" s="190"/>
      <c r="Q19" s="157"/>
      <c r="R19" s="157"/>
      <c r="S19" s="103"/>
      <c r="T19" s="157"/>
      <c r="U19" s="241"/>
      <c r="V19" s="241"/>
      <c r="W19" s="241"/>
      <c r="X19" s="241"/>
      <c r="Y19" s="241"/>
      <c r="Z19" s="241"/>
      <c r="AA19" s="241"/>
      <c r="AB19" s="241"/>
    </row>
    <row r="20" spans="1:28">
      <c r="A20" s="144"/>
      <c r="B20" s="154"/>
      <c r="C20" s="154"/>
      <c r="D20" s="154"/>
      <c r="E20" s="154"/>
      <c r="F20" s="154"/>
      <c r="G20" s="103"/>
      <c r="H20" s="155"/>
      <c r="I20" s="155"/>
      <c r="J20" s="156"/>
      <c r="K20" s="154"/>
      <c r="L20" s="154"/>
      <c r="M20" s="154"/>
      <c r="N20" s="154"/>
      <c r="O20" s="157"/>
      <c r="P20" s="190"/>
      <c r="Q20" s="157"/>
      <c r="R20" s="157"/>
      <c r="S20" s="103"/>
      <c r="T20" s="157"/>
      <c r="U20" s="241"/>
      <c r="V20" s="241"/>
      <c r="W20" s="241"/>
      <c r="X20" s="241"/>
      <c r="Y20" s="241"/>
      <c r="Z20" s="241"/>
      <c r="AA20" s="241"/>
      <c r="AB20" s="241"/>
    </row>
    <row r="21" spans="1:28">
      <c r="A21" s="144"/>
      <c r="B21" s="154"/>
      <c r="C21" s="154"/>
      <c r="D21" s="154"/>
      <c r="E21" s="154"/>
      <c r="F21" s="154"/>
      <c r="G21" s="103"/>
      <c r="H21" s="155"/>
      <c r="I21" s="155"/>
      <c r="J21" s="156"/>
      <c r="K21" s="154"/>
      <c r="L21" s="154"/>
      <c r="M21" s="154"/>
      <c r="N21" s="154"/>
      <c r="O21" s="157"/>
      <c r="P21" s="190"/>
      <c r="Q21" s="157"/>
      <c r="R21" s="157"/>
      <c r="S21" s="103"/>
      <c r="T21" s="157"/>
      <c r="U21" s="241"/>
      <c r="V21" s="241"/>
      <c r="W21" s="241"/>
      <c r="X21" s="241"/>
      <c r="Y21" s="241"/>
      <c r="Z21" s="241"/>
      <c r="AA21" s="241"/>
      <c r="AB21" s="241"/>
    </row>
    <row r="22" spans="1:28">
      <c r="A22" s="144"/>
      <c r="B22" s="154"/>
      <c r="C22" s="154"/>
      <c r="D22" s="154"/>
      <c r="E22" s="154"/>
      <c r="F22" s="154"/>
      <c r="G22" s="103"/>
      <c r="H22" s="155"/>
      <c r="I22" s="155"/>
      <c r="J22" s="156"/>
      <c r="K22" s="154"/>
      <c r="L22" s="154"/>
      <c r="M22" s="154"/>
      <c r="N22" s="154"/>
      <c r="O22" s="157"/>
      <c r="P22" s="190"/>
      <c r="Q22" s="157"/>
      <c r="R22" s="157"/>
      <c r="S22" s="103"/>
      <c r="T22" s="157"/>
      <c r="U22" s="241"/>
      <c r="V22" s="241"/>
      <c r="W22" s="241"/>
      <c r="X22" s="241"/>
      <c r="Y22" s="241"/>
      <c r="Z22" s="241"/>
      <c r="AA22" s="241"/>
      <c r="AB22" s="241"/>
    </row>
    <row r="23" spans="1:28">
      <c r="A23" s="144"/>
      <c r="B23" s="154"/>
      <c r="C23" s="154"/>
      <c r="D23" s="154"/>
      <c r="E23" s="154"/>
      <c r="F23" s="154"/>
      <c r="G23" s="103"/>
      <c r="H23" s="155"/>
      <c r="I23" s="155"/>
      <c r="J23" s="156"/>
      <c r="K23" s="154"/>
      <c r="L23" s="154"/>
      <c r="M23" s="154"/>
      <c r="N23" s="154"/>
      <c r="O23" s="157"/>
      <c r="P23" s="190"/>
      <c r="Q23" s="157"/>
      <c r="R23" s="157"/>
      <c r="S23" s="103"/>
      <c r="T23" s="157"/>
      <c r="U23" s="241"/>
      <c r="V23" s="241"/>
      <c r="W23" s="241"/>
      <c r="X23" s="241"/>
      <c r="Y23" s="241"/>
      <c r="Z23" s="241"/>
      <c r="AA23" s="241"/>
      <c r="AB23" s="241"/>
    </row>
    <row r="24" spans="1:28">
      <c r="A24" s="144"/>
      <c r="B24" s="154"/>
      <c r="C24" s="154"/>
      <c r="D24" s="154"/>
      <c r="E24" s="154"/>
      <c r="F24" s="154"/>
      <c r="G24" s="103"/>
      <c r="H24" s="155"/>
      <c r="I24" s="155"/>
      <c r="J24" s="156"/>
      <c r="K24" s="154"/>
      <c r="L24" s="154"/>
      <c r="M24" s="154"/>
      <c r="N24" s="154"/>
      <c r="O24" s="157"/>
      <c r="P24" s="190"/>
      <c r="Q24" s="157"/>
      <c r="R24" s="157"/>
      <c r="S24" s="103"/>
      <c r="T24" s="157"/>
      <c r="U24" s="241"/>
      <c r="V24" s="241"/>
      <c r="W24" s="241"/>
      <c r="X24" s="241"/>
      <c r="Y24" s="241"/>
      <c r="Z24" s="241"/>
      <c r="AA24" s="241"/>
      <c r="AB24" s="241"/>
    </row>
    <row r="25" spans="1:28">
      <c r="A25" s="144"/>
      <c r="B25" s="154"/>
      <c r="C25" s="154"/>
      <c r="D25" s="154"/>
      <c r="E25" s="154"/>
      <c r="F25" s="154"/>
      <c r="G25" s="103"/>
      <c r="H25" s="155"/>
      <c r="I25" s="155"/>
      <c r="J25" s="156"/>
      <c r="K25" s="154"/>
      <c r="L25" s="154"/>
      <c r="M25" s="154"/>
      <c r="N25" s="154"/>
      <c r="O25" s="157"/>
      <c r="P25" s="190"/>
      <c r="Q25" s="157"/>
      <c r="R25" s="157"/>
      <c r="S25" s="103"/>
      <c r="T25" s="157"/>
      <c r="U25" s="241"/>
      <c r="V25" s="241"/>
      <c r="W25" s="241"/>
      <c r="X25" s="241"/>
      <c r="Y25" s="241"/>
      <c r="Z25" s="241"/>
      <c r="AA25" s="241"/>
      <c r="AB25" s="241"/>
    </row>
    <row r="26" spans="1:28">
      <c r="A26" s="144"/>
      <c r="B26" s="154"/>
      <c r="C26" s="154"/>
      <c r="D26" s="154"/>
      <c r="E26" s="154"/>
      <c r="F26" s="154"/>
      <c r="G26" s="103"/>
      <c r="H26" s="155"/>
      <c r="I26" s="155"/>
      <c r="J26" s="156"/>
      <c r="K26" s="154"/>
      <c r="L26" s="154"/>
      <c r="M26" s="154"/>
      <c r="N26" s="154"/>
      <c r="O26" s="157"/>
      <c r="P26" s="190"/>
      <c r="Q26" s="157"/>
      <c r="R26" s="157"/>
      <c r="S26" s="103"/>
      <c r="T26" s="157"/>
    </row>
    <row r="27" spans="1:28">
      <c r="A27" s="144"/>
      <c r="B27" s="154"/>
      <c r="C27" s="154"/>
      <c r="D27" s="154"/>
      <c r="E27" s="154"/>
      <c r="F27" s="154"/>
      <c r="G27" s="103"/>
      <c r="H27" s="155"/>
      <c r="I27" s="155"/>
      <c r="J27" s="156"/>
      <c r="K27" s="154"/>
      <c r="L27" s="154"/>
      <c r="M27" s="154"/>
      <c r="N27" s="154"/>
      <c r="O27" s="157"/>
      <c r="P27" s="190"/>
      <c r="Q27" s="157"/>
      <c r="R27" s="157"/>
      <c r="S27" s="103"/>
      <c r="T27" s="157"/>
    </row>
    <row r="28" spans="1:28">
      <c r="A28" s="144"/>
      <c r="B28" s="154"/>
      <c r="C28" s="154"/>
      <c r="D28" s="154"/>
      <c r="E28" s="154"/>
      <c r="F28" s="154"/>
      <c r="G28" s="103"/>
      <c r="H28" s="155"/>
      <c r="I28" s="155"/>
      <c r="J28" s="156"/>
      <c r="K28" s="154"/>
      <c r="L28" s="154"/>
      <c r="M28" s="154"/>
      <c r="N28" s="154"/>
      <c r="O28" s="157"/>
      <c r="P28" s="190"/>
      <c r="Q28" s="157"/>
      <c r="R28" s="157"/>
      <c r="S28" s="103"/>
      <c r="T28" s="157"/>
    </row>
    <row r="29" spans="1:28">
      <c r="A29" s="144"/>
      <c r="B29" s="154"/>
      <c r="C29" s="154"/>
      <c r="D29" s="154"/>
      <c r="E29" s="154"/>
      <c r="F29" s="154"/>
      <c r="G29" s="103"/>
      <c r="H29" s="155"/>
      <c r="I29" s="155"/>
      <c r="J29" s="156"/>
      <c r="K29" s="154"/>
      <c r="L29" s="154"/>
      <c r="M29" s="154"/>
      <c r="N29" s="154"/>
      <c r="O29" s="157"/>
      <c r="P29" s="190"/>
      <c r="Q29" s="157"/>
      <c r="R29" s="157"/>
      <c r="S29" s="103"/>
      <c r="T29" s="157"/>
    </row>
    <row r="30" spans="1:28" ht="15.75" thickBot="1">
      <c r="O30" s="158"/>
      <c r="P30" s="158"/>
      <c r="Q30" s="158"/>
      <c r="R30" s="158"/>
    </row>
    <row r="31" spans="1:28">
      <c r="A31" s="145" t="s">
        <v>9</v>
      </c>
      <c r="B31" s="60">
        <f>+AVERAGE(B6:B29)</f>
        <v>1542521.5608333333</v>
      </c>
      <c r="C31" s="60">
        <f t="shared" ref="C31:D31" si="6">+AVERAGE(C6:C29)</f>
        <v>93013.083333333328</v>
      </c>
      <c r="D31" s="60">
        <f t="shared" si="6"/>
        <v>2105.9166666666665</v>
      </c>
      <c r="E31" s="60"/>
      <c r="F31" s="60"/>
      <c r="G31" s="252">
        <f>+AVERAGE(G6:G29)</f>
        <v>6.0560436339448347E-2</v>
      </c>
      <c r="H31" s="252">
        <f>+AVERAGE(H6:H29)</f>
        <v>1.3666559116006262E-3</v>
      </c>
      <c r="I31" s="208"/>
      <c r="J31" s="147"/>
      <c r="K31" s="60">
        <f>+AVERAGE(K6:K29)</f>
        <v>93013.083333333328</v>
      </c>
      <c r="L31" s="60">
        <f>+AVERAGE(L6:L29)</f>
        <v>21021.260166666667</v>
      </c>
      <c r="M31" s="60"/>
      <c r="N31" s="60"/>
      <c r="O31" s="254">
        <f>+AVERAGE(O6:O29)</f>
        <v>16.61805731919614</v>
      </c>
      <c r="P31" s="149"/>
      <c r="Q31" s="149"/>
      <c r="R31" s="149"/>
      <c r="S31" s="60">
        <f>+AVERAGE(S6:S29)</f>
        <v>114034.3435</v>
      </c>
      <c r="T31" s="208">
        <f>+AVERAGE(T6:T29)</f>
        <v>7.420239564904578E-2</v>
      </c>
    </row>
    <row r="32" spans="1:28">
      <c r="A32" s="146" t="s">
        <v>23</v>
      </c>
      <c r="B32" s="61">
        <f>+MAX(B6:B29)</f>
        <v>1908483.5</v>
      </c>
      <c r="C32" s="61">
        <f t="shared" ref="C32:D32" si="7">+MAX(C6:C29)</f>
        <v>103408</v>
      </c>
      <c r="D32" s="61">
        <f t="shared" si="7"/>
        <v>3121</v>
      </c>
      <c r="E32" s="61"/>
      <c r="F32" s="61"/>
      <c r="G32" s="253">
        <f>+MAX(G6:G29)</f>
        <v>6.6535528875734939E-2</v>
      </c>
      <c r="H32" s="253">
        <f>+MAX(H6:H29)</f>
        <v>1.9748713029692664E-3</v>
      </c>
      <c r="I32" s="209"/>
      <c r="J32" s="148"/>
      <c r="K32" s="61">
        <f>+MAX(K6:K29)</f>
        <v>103408</v>
      </c>
      <c r="L32" s="61">
        <f>+MAX(L6:L29)</f>
        <v>31153.822</v>
      </c>
      <c r="M32" s="61"/>
      <c r="N32" s="61"/>
      <c r="O32" s="255">
        <f>+MAX(O6:O29)</f>
        <v>20.016188238748992</v>
      </c>
      <c r="P32" s="150"/>
      <c r="Q32" s="150"/>
      <c r="R32" s="150"/>
      <c r="S32" s="61">
        <f>+MAX(S6:S29)</f>
        <v>126500.822</v>
      </c>
      <c r="T32" s="209">
        <f>+MAX(T6:T29)</f>
        <v>8.3871086243254622E-2</v>
      </c>
    </row>
    <row r="33" spans="1:20">
      <c r="A33" s="146" t="s">
        <v>24</v>
      </c>
      <c r="B33" s="61">
        <f>+MIN(B6:B29)</f>
        <v>1307730.1000000001</v>
      </c>
      <c r="C33" s="61">
        <f t="shared" ref="C33:D33" si="8">+MIN(C6:C29)</f>
        <v>72962</v>
      </c>
      <c r="D33" s="61">
        <f t="shared" si="8"/>
        <v>576</v>
      </c>
      <c r="E33" s="61"/>
      <c r="F33" s="61"/>
      <c r="G33" s="253">
        <f>+MIN(G6:G29)</f>
        <v>4.9959562134018975E-2</v>
      </c>
      <c r="H33" s="253">
        <f>+MIN(H6:H29)</f>
        <v>4.2985523729352395E-4</v>
      </c>
      <c r="I33" s="209"/>
      <c r="J33" s="148"/>
      <c r="K33" s="61">
        <f>+MIN(K6:K29)</f>
        <v>72962</v>
      </c>
      <c r="L33" s="61">
        <f>+MIN(L6:L29)</f>
        <v>5749.6319999999996</v>
      </c>
      <c r="M33" s="61"/>
      <c r="N33" s="61"/>
      <c r="O33" s="255">
        <f>+MIN(O6:O29)</f>
        <v>15.029564157634484</v>
      </c>
      <c r="P33" s="150"/>
      <c r="Q33" s="150"/>
      <c r="R33" s="150"/>
      <c r="S33" s="61">
        <f>+MIN(S6:S29)</f>
        <v>91013.631999999998</v>
      </c>
      <c r="T33" s="209">
        <f>+MIN(T6:T29)</f>
        <v>6.6283424509564787E-2</v>
      </c>
    </row>
    <row r="34" spans="1:20">
      <c r="O34" s="256"/>
    </row>
    <row r="36" spans="1:20">
      <c r="A36" s="153" t="s">
        <v>87</v>
      </c>
      <c r="B36" s="153" t="s">
        <v>88</v>
      </c>
      <c r="C36" s="153" t="s">
        <v>9</v>
      </c>
      <c r="D36" s="153" t="s">
        <v>23</v>
      </c>
      <c r="E36" s="153" t="s">
        <v>24</v>
      </c>
    </row>
    <row r="37" spans="1:20">
      <c r="A37" s="151" t="s">
        <v>89</v>
      </c>
      <c r="B37" s="152" t="str">
        <f>+G5</f>
        <v>kWh/Ton</v>
      </c>
      <c r="C37" s="210">
        <f>+G31</f>
        <v>6.0560436339448347E-2</v>
      </c>
      <c r="D37" s="210">
        <f>+G32</f>
        <v>6.6535528875734939E-2</v>
      </c>
      <c r="E37" s="210">
        <f>+G33</f>
        <v>4.9959562134018975E-2</v>
      </c>
    </row>
    <row r="38" spans="1:20">
      <c r="A38" s="151" t="s">
        <v>90</v>
      </c>
      <c r="B38" s="152" t="str">
        <f>+H5</f>
        <v>m3/Ton</v>
      </c>
      <c r="C38" s="210">
        <f>+H31</f>
        <v>1.3666559116006262E-3</v>
      </c>
      <c r="D38" s="210">
        <f>+H32</f>
        <v>1.9748713029692664E-3</v>
      </c>
      <c r="E38" s="210">
        <f>+H33</f>
        <v>4.2985523729352395E-4</v>
      </c>
    </row>
    <row r="39" spans="1:20">
      <c r="A39" s="151" t="s">
        <v>91</v>
      </c>
      <c r="B39" s="152" t="str">
        <f>+O5</f>
        <v>kg/kWh E.E</v>
      </c>
      <c r="C39" s="210">
        <f>+O31</f>
        <v>16.61805731919614</v>
      </c>
      <c r="D39" s="210">
        <f>+O32</f>
        <v>20.016188238748992</v>
      </c>
      <c r="E39" s="210">
        <f>+O33</f>
        <v>15.029564157634484</v>
      </c>
    </row>
    <row r="40" spans="1:20">
      <c r="A40" s="151" t="s">
        <v>92</v>
      </c>
      <c r="B40" s="152">
        <f>+P5</f>
        <v>0</v>
      </c>
      <c r="C40" s="210">
        <f>+P31</f>
        <v>0</v>
      </c>
      <c r="D40" s="210">
        <f>+P32</f>
        <v>0</v>
      </c>
      <c r="E40" s="210">
        <f>+P33</f>
        <v>0</v>
      </c>
    </row>
    <row r="41" spans="1:20">
      <c r="A41" s="151" t="s">
        <v>93</v>
      </c>
      <c r="B41" s="152" t="str">
        <f>+T5</f>
        <v>kWh/Ton TOTAL</v>
      </c>
      <c r="C41" s="210">
        <f>+T31</f>
        <v>7.420239564904578E-2</v>
      </c>
      <c r="D41" s="210">
        <f>+T32</f>
        <v>8.3871086243254622E-2</v>
      </c>
      <c r="E41" s="210">
        <f>+T33</f>
        <v>6.6283424509564787E-2</v>
      </c>
    </row>
  </sheetData>
  <mergeCells count="12">
    <mergeCell ref="P1:T2"/>
    <mergeCell ref="O1:O2"/>
    <mergeCell ref="B3:B4"/>
    <mergeCell ref="C3:C4"/>
    <mergeCell ref="D3:D4"/>
    <mergeCell ref="G3:H3"/>
    <mergeCell ref="U3:AB3"/>
    <mergeCell ref="A3:A5"/>
    <mergeCell ref="L3:L4"/>
    <mergeCell ref="M3:M4"/>
    <mergeCell ref="N3:N4"/>
    <mergeCell ref="K3:K4"/>
  </mergeCells>
  <pageMargins left="0.7" right="0.7" top="0.75" bottom="0.75" header="0.3" footer="0.3"/>
  <pageSetup orientation="portrait" r:id="rId1"/>
  <ignoredErrors>
    <ignoredError sqref="C7:C17 C3:D5 G4:H4 O4 K3:L5 B3 B31:D33 G31:H33 O31:O33 S31:T33 K31:L33 C6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1552"/>
  <sheetViews>
    <sheetView zoomScale="80" zoomScaleNormal="80" workbookViewId="0"/>
  </sheetViews>
  <sheetFormatPr baseColWidth="10" defaultColWidth="27.42578125" defaultRowHeight="11.25" customHeight="1"/>
  <cols>
    <col min="1" max="1" width="21.42578125" style="116" customWidth="1"/>
    <col min="2" max="2" width="38" style="116" bestFit="1" customWidth="1"/>
    <col min="3" max="3" width="18.140625" style="245" customWidth="1"/>
    <col min="4" max="4" width="11.28515625" style="116" customWidth="1"/>
    <col min="5" max="5" width="10.28515625" style="116" customWidth="1"/>
    <col min="6" max="6" width="17.28515625" style="116" customWidth="1"/>
    <col min="7" max="7" width="23" style="116" customWidth="1"/>
    <col min="8" max="8" width="18.5703125" style="116" customWidth="1"/>
    <col min="9" max="9" width="5.85546875" style="127" customWidth="1"/>
    <col min="10" max="10" width="12" style="116" customWidth="1"/>
    <col min="11" max="11" width="20" style="116" customWidth="1"/>
    <col min="12" max="12" width="19.28515625" style="116" customWidth="1"/>
    <col min="13" max="16384" width="27.42578125" style="116"/>
  </cols>
  <sheetData>
    <row r="1" spans="1:12" ht="33" customHeight="1">
      <c r="A1" s="141" t="s">
        <v>4</v>
      </c>
      <c r="B1" s="141" t="s">
        <v>0</v>
      </c>
      <c r="C1" s="141" t="s">
        <v>19</v>
      </c>
      <c r="D1" s="141" t="s">
        <v>111</v>
      </c>
      <c r="E1" s="141" t="s">
        <v>20</v>
      </c>
      <c r="F1" s="141" t="s">
        <v>21</v>
      </c>
      <c r="G1" s="141" t="s">
        <v>2</v>
      </c>
      <c r="H1" s="141" t="s">
        <v>3</v>
      </c>
      <c r="I1" s="116"/>
      <c r="J1" s="318" t="s">
        <v>112</v>
      </c>
      <c r="K1" s="319"/>
      <c r="L1" s="211">
        <v>24</v>
      </c>
    </row>
    <row r="2" spans="1:12" ht="18" customHeight="1">
      <c r="A2" s="213" t="s">
        <v>249</v>
      </c>
      <c r="B2" s="214" t="s">
        <v>185</v>
      </c>
      <c r="C2" s="215" t="s">
        <v>223</v>
      </c>
      <c r="D2" s="216">
        <v>500</v>
      </c>
      <c r="E2" s="216">
        <v>1</v>
      </c>
      <c r="F2" s="216">
        <f>(E2*D2)*10^-3</f>
        <v>0.5</v>
      </c>
      <c r="G2" s="216">
        <v>1</v>
      </c>
      <c r="H2" s="124">
        <f>F2*G2</f>
        <v>0.5</v>
      </c>
      <c r="I2" s="116"/>
      <c r="J2" s="293" t="s">
        <v>113</v>
      </c>
      <c r="K2" s="294"/>
      <c r="L2" s="211">
        <v>103408</v>
      </c>
    </row>
    <row r="3" spans="1:12" ht="16.5" customHeight="1">
      <c r="A3" s="213" t="s">
        <v>249</v>
      </c>
      <c r="B3" s="214" t="s">
        <v>181</v>
      </c>
      <c r="C3" s="215" t="s">
        <v>224</v>
      </c>
      <c r="D3" s="216">
        <v>90</v>
      </c>
      <c r="E3" s="216">
        <v>3</v>
      </c>
      <c r="F3" s="216">
        <f>(E3*D3)*10^-3</f>
        <v>0.27</v>
      </c>
      <c r="G3" s="216">
        <v>4</v>
      </c>
      <c r="H3" s="124">
        <f>F3*G3</f>
        <v>1.08</v>
      </c>
      <c r="I3" s="116"/>
      <c r="J3" s="318" t="s">
        <v>114</v>
      </c>
      <c r="K3" s="319"/>
      <c r="L3" s="125">
        <f>((SUM(H2:H997)*$L$1)-$L$2)/(SUM(H2:H997)*$L$1)</f>
        <v>0.1507154791729495</v>
      </c>
    </row>
    <row r="4" spans="1:12" s="126" customFormat="1" ht="15" customHeight="1">
      <c r="A4" s="213" t="s">
        <v>249</v>
      </c>
      <c r="B4" s="214" t="s">
        <v>183</v>
      </c>
      <c r="C4" s="215" t="s">
        <v>223</v>
      </c>
      <c r="D4" s="216">
        <v>800</v>
      </c>
      <c r="E4" s="216">
        <v>1</v>
      </c>
      <c r="F4" s="216">
        <f>(E4*D4)*10^-3</f>
        <v>0.8</v>
      </c>
      <c r="G4" s="216">
        <v>2</v>
      </c>
      <c r="H4" s="124">
        <f>F4*G4</f>
        <v>1.6</v>
      </c>
      <c r="I4" s="116"/>
      <c r="J4" s="333" t="s">
        <v>115</v>
      </c>
      <c r="K4" s="332" t="s">
        <v>116</v>
      </c>
      <c r="L4" s="332"/>
    </row>
    <row r="5" spans="1:12" ht="16.5" customHeight="1">
      <c r="A5" s="213" t="s">
        <v>249</v>
      </c>
      <c r="B5" s="214" t="s">
        <v>187</v>
      </c>
      <c r="C5" s="215" t="s">
        <v>224</v>
      </c>
      <c r="D5" s="216">
        <v>800</v>
      </c>
      <c r="E5" s="216">
        <v>1</v>
      </c>
      <c r="F5" s="216">
        <f>(E5*D5)*10^-3</f>
        <v>0.8</v>
      </c>
      <c r="G5" s="216">
        <v>2</v>
      </c>
      <c r="H5" s="124">
        <f>F5*G5</f>
        <v>1.6</v>
      </c>
      <c r="I5" s="116"/>
      <c r="J5" s="333"/>
      <c r="K5" s="332"/>
      <c r="L5" s="332"/>
    </row>
    <row r="6" spans="1:12" ht="15.75">
      <c r="A6" s="213" t="s">
        <v>249</v>
      </c>
      <c r="B6" s="214" t="s">
        <v>186</v>
      </c>
      <c r="C6" s="215" t="s">
        <v>224</v>
      </c>
      <c r="D6" s="216">
        <v>3</v>
      </c>
      <c r="E6" s="216">
        <v>5</v>
      </c>
      <c r="F6" s="216">
        <f>(E6*D6)*10^-3</f>
        <v>1.4999999999999999E-2</v>
      </c>
      <c r="G6" s="216">
        <v>24</v>
      </c>
      <c r="H6" s="124">
        <f>F6*G6</f>
        <v>0.36</v>
      </c>
      <c r="I6" s="116"/>
    </row>
    <row r="7" spans="1:12" ht="15.75">
      <c r="A7" s="213" t="s">
        <v>249</v>
      </c>
      <c r="B7" s="214" t="s">
        <v>176</v>
      </c>
      <c r="C7" s="215" t="s">
        <v>221</v>
      </c>
      <c r="D7" s="216">
        <v>15</v>
      </c>
      <c r="E7" s="216">
        <v>18</v>
      </c>
      <c r="F7" s="216">
        <f>(E7*D7)*10^-3</f>
        <v>0.27</v>
      </c>
      <c r="G7" s="216">
        <v>12</v>
      </c>
      <c r="H7" s="124">
        <f>F7*G7</f>
        <v>3.24</v>
      </c>
      <c r="I7" s="116"/>
    </row>
    <row r="8" spans="1:12" ht="15.75">
      <c r="A8" s="213" t="s">
        <v>249</v>
      </c>
      <c r="B8" s="214" t="s">
        <v>179</v>
      </c>
      <c r="C8" s="215" t="s">
        <v>223</v>
      </c>
      <c r="D8" s="216">
        <v>100</v>
      </c>
      <c r="E8" s="216">
        <v>7</v>
      </c>
      <c r="F8" s="216">
        <f>(E8*D8)*10^-3</f>
        <v>0.70000000000000007</v>
      </c>
      <c r="G8" s="216">
        <v>8</v>
      </c>
      <c r="H8" s="124">
        <f>F8*G8</f>
        <v>5.6000000000000005</v>
      </c>
      <c r="I8" s="116"/>
      <c r="J8" s="336"/>
      <c r="K8" s="337"/>
    </row>
    <row r="9" spans="1:12" ht="15.75">
      <c r="A9" s="213" t="s">
        <v>249</v>
      </c>
      <c r="B9" s="214" t="s">
        <v>180</v>
      </c>
      <c r="C9" s="215" t="s">
        <v>223</v>
      </c>
      <c r="D9" s="216">
        <v>500</v>
      </c>
      <c r="E9" s="216">
        <v>1</v>
      </c>
      <c r="F9" s="216">
        <f>(E9*D9)*10^-3</f>
        <v>0.5</v>
      </c>
      <c r="G9" s="216">
        <v>12</v>
      </c>
      <c r="H9" s="124">
        <f>F9*G9</f>
        <v>6</v>
      </c>
      <c r="I9" s="116"/>
    </row>
    <row r="10" spans="1:12" ht="15.75">
      <c r="A10" s="213" t="s">
        <v>249</v>
      </c>
      <c r="B10" s="214" t="s">
        <v>178</v>
      </c>
      <c r="C10" s="215" t="s">
        <v>222</v>
      </c>
      <c r="D10" s="216">
        <v>1600</v>
      </c>
      <c r="E10" s="216">
        <v>1</v>
      </c>
      <c r="F10" s="216">
        <f>(E10*D10)*10^-3</f>
        <v>1.6</v>
      </c>
      <c r="G10" s="216">
        <v>4</v>
      </c>
      <c r="H10" s="124">
        <f>F10*G10</f>
        <v>6.4</v>
      </c>
      <c r="I10" s="116"/>
    </row>
    <row r="11" spans="1:12" ht="15.75">
      <c r="A11" s="213" t="s">
        <v>249</v>
      </c>
      <c r="B11" s="214" t="s">
        <v>247</v>
      </c>
      <c r="C11" s="215" t="s">
        <v>223</v>
      </c>
      <c r="D11" s="216">
        <v>900</v>
      </c>
      <c r="E11" s="216">
        <v>2</v>
      </c>
      <c r="F11" s="216">
        <f>(E11*D11)*10^-3</f>
        <v>1.8</v>
      </c>
      <c r="G11" s="216">
        <v>4</v>
      </c>
      <c r="H11" s="124">
        <f>F11*G11</f>
        <v>7.2</v>
      </c>
      <c r="I11" s="116"/>
    </row>
    <row r="12" spans="1:12" ht="15.75">
      <c r="A12" s="213" t="s">
        <v>249</v>
      </c>
      <c r="B12" s="214" t="s">
        <v>184</v>
      </c>
      <c r="C12" s="215" t="s">
        <v>223</v>
      </c>
      <c r="D12" s="216">
        <v>350</v>
      </c>
      <c r="E12" s="216">
        <v>1</v>
      </c>
      <c r="F12" s="216">
        <f>(E12*D12)*10^-3</f>
        <v>0.35000000000000003</v>
      </c>
      <c r="G12" s="216">
        <v>24</v>
      </c>
      <c r="H12" s="124">
        <f>F12*G12</f>
        <v>8.4</v>
      </c>
      <c r="I12" s="116"/>
    </row>
    <row r="13" spans="1:12" ht="15.75">
      <c r="A13" s="213" t="s">
        <v>249</v>
      </c>
      <c r="B13" s="214" t="s">
        <v>230</v>
      </c>
      <c r="C13" s="215" t="s">
        <v>214</v>
      </c>
      <c r="D13" s="246">
        <v>1100</v>
      </c>
      <c r="E13" s="216">
        <v>1</v>
      </c>
      <c r="F13" s="216">
        <f>(E13*D13)*10^-3</f>
        <v>1.1000000000000001</v>
      </c>
      <c r="G13" s="216">
        <v>8</v>
      </c>
      <c r="H13" s="124">
        <f>F13*G13</f>
        <v>8.8000000000000007</v>
      </c>
      <c r="I13" s="116"/>
    </row>
    <row r="14" spans="1:12" ht="15.75">
      <c r="A14" s="213" t="s">
        <v>249</v>
      </c>
      <c r="B14" s="214" t="s">
        <v>182</v>
      </c>
      <c r="C14" s="215" t="s">
        <v>223</v>
      </c>
      <c r="D14" s="216">
        <v>800</v>
      </c>
      <c r="E14" s="216">
        <v>1</v>
      </c>
      <c r="F14" s="216">
        <f>(E14*D14)*10^-3</f>
        <v>0.8</v>
      </c>
      <c r="G14" s="216">
        <v>12</v>
      </c>
      <c r="H14" s="124">
        <f>F14*G14</f>
        <v>9.6000000000000014</v>
      </c>
      <c r="I14" s="116"/>
    </row>
    <row r="15" spans="1:12" ht="15.75">
      <c r="A15" s="213" t="s">
        <v>249</v>
      </c>
      <c r="B15" s="214" t="s">
        <v>231</v>
      </c>
      <c r="C15" s="215" t="s">
        <v>218</v>
      </c>
      <c r="D15" s="246">
        <v>800</v>
      </c>
      <c r="E15" s="216">
        <v>1</v>
      </c>
      <c r="F15" s="216">
        <f>(E15*D15)*10^-3</f>
        <v>0.8</v>
      </c>
      <c r="G15" s="216">
        <v>12</v>
      </c>
      <c r="H15" s="124">
        <f>F15*G15</f>
        <v>9.6000000000000014</v>
      </c>
      <c r="I15" s="116"/>
    </row>
    <row r="16" spans="1:12" ht="15.75">
      <c r="A16" s="213" t="s">
        <v>249</v>
      </c>
      <c r="B16" s="214" t="s">
        <v>188</v>
      </c>
      <c r="C16" s="215" t="s">
        <v>225</v>
      </c>
      <c r="D16" s="216">
        <v>10000</v>
      </c>
      <c r="E16" s="216">
        <v>1</v>
      </c>
      <c r="F16" s="216">
        <f>(E16*D16)*10^-3</f>
        <v>10</v>
      </c>
      <c r="G16" s="216">
        <v>2</v>
      </c>
      <c r="H16" s="124">
        <f>F16*G16</f>
        <v>20</v>
      </c>
      <c r="I16" s="116"/>
    </row>
    <row r="17" spans="1:11" ht="15.75" customHeight="1">
      <c r="A17" s="213" t="s">
        <v>249</v>
      </c>
      <c r="B17" s="214" t="s">
        <v>210</v>
      </c>
      <c r="C17" s="215" t="s">
        <v>218</v>
      </c>
      <c r="D17" s="246">
        <v>7140</v>
      </c>
      <c r="E17" s="216">
        <v>1</v>
      </c>
      <c r="F17" s="216">
        <f>(E17*D17)*10^-3</f>
        <v>7.1400000000000006</v>
      </c>
      <c r="G17" s="216">
        <v>4</v>
      </c>
      <c r="H17" s="124">
        <f>F17*G17</f>
        <v>28.560000000000002</v>
      </c>
      <c r="I17" s="116"/>
    </row>
    <row r="18" spans="1:11" ht="15.75" customHeight="1">
      <c r="A18" s="213" t="s">
        <v>249</v>
      </c>
      <c r="B18" s="214" t="s">
        <v>232</v>
      </c>
      <c r="C18" s="215" t="s">
        <v>218</v>
      </c>
      <c r="D18" s="246">
        <v>2500</v>
      </c>
      <c r="E18" s="216">
        <v>1</v>
      </c>
      <c r="F18" s="216">
        <f>(E18*D18)*10^-3</f>
        <v>2.5</v>
      </c>
      <c r="G18" s="216">
        <v>12</v>
      </c>
      <c r="H18" s="124">
        <f>F18*G18</f>
        <v>30</v>
      </c>
      <c r="I18" s="116"/>
    </row>
    <row r="19" spans="1:11" ht="15.75" customHeight="1">
      <c r="A19" s="213" t="s">
        <v>249</v>
      </c>
      <c r="B19" s="214" t="s">
        <v>204</v>
      </c>
      <c r="C19" s="215" t="s">
        <v>219</v>
      </c>
      <c r="D19" s="246">
        <v>4280</v>
      </c>
      <c r="E19" s="216">
        <v>1</v>
      </c>
      <c r="F19" s="216">
        <f>(E19*D19)*10^-3</f>
        <v>4.28</v>
      </c>
      <c r="G19" s="216">
        <v>8</v>
      </c>
      <c r="H19" s="124">
        <f>F19*G19</f>
        <v>34.24</v>
      </c>
      <c r="I19" s="116"/>
    </row>
    <row r="20" spans="1:11" ht="15.75" customHeight="1">
      <c r="A20" s="213" t="s">
        <v>249</v>
      </c>
      <c r="B20" s="214" t="s">
        <v>177</v>
      </c>
      <c r="C20" s="215" t="s">
        <v>221</v>
      </c>
      <c r="D20" s="216">
        <v>602</v>
      </c>
      <c r="E20" s="216">
        <v>10</v>
      </c>
      <c r="F20" s="216">
        <f>(E20*D20)*10^-3</f>
        <v>6.0200000000000005</v>
      </c>
      <c r="G20" s="216">
        <v>6</v>
      </c>
      <c r="H20" s="124">
        <f>F20*G20</f>
        <v>36.120000000000005</v>
      </c>
      <c r="I20" s="116"/>
    </row>
    <row r="21" spans="1:11" ht="15.75" customHeight="1">
      <c r="A21" s="213" t="s">
        <v>249</v>
      </c>
      <c r="B21" s="214" t="s">
        <v>226</v>
      </c>
      <c r="C21" s="215" t="s">
        <v>219</v>
      </c>
      <c r="D21" s="246">
        <v>3800</v>
      </c>
      <c r="E21" s="216">
        <v>1</v>
      </c>
      <c r="F21" s="216">
        <f>(E21*D21)*10^-3</f>
        <v>3.8000000000000003</v>
      </c>
      <c r="G21" s="216">
        <v>8</v>
      </c>
      <c r="H21" s="124">
        <f>F21*G21</f>
        <v>30.400000000000002</v>
      </c>
      <c r="I21" s="116"/>
    </row>
    <row r="22" spans="1:11" ht="15.75">
      <c r="A22" s="213" t="s">
        <v>249</v>
      </c>
      <c r="B22" s="214" t="s">
        <v>205</v>
      </c>
      <c r="C22" s="215" t="s">
        <v>219</v>
      </c>
      <c r="D22" s="246">
        <v>5710</v>
      </c>
      <c r="E22" s="216">
        <v>1</v>
      </c>
      <c r="F22" s="216">
        <f>(E22*D22)*10^-3</f>
        <v>5.71</v>
      </c>
      <c r="G22" s="216">
        <v>8</v>
      </c>
      <c r="H22" s="124">
        <f>F22*G22</f>
        <v>45.68</v>
      </c>
      <c r="I22" s="116"/>
    </row>
    <row r="23" spans="1:11" ht="15.75" customHeight="1">
      <c r="A23" s="213" t="s">
        <v>249</v>
      </c>
      <c r="B23" s="214" t="s">
        <v>206</v>
      </c>
      <c r="C23" s="215" t="s">
        <v>216</v>
      </c>
      <c r="D23" s="246">
        <v>5710</v>
      </c>
      <c r="E23" s="216">
        <v>1</v>
      </c>
      <c r="F23" s="216">
        <f>(E23*D23)*10^-3</f>
        <v>5.71</v>
      </c>
      <c r="G23" s="216">
        <v>8</v>
      </c>
      <c r="H23" s="124">
        <f>F23*G23</f>
        <v>45.68</v>
      </c>
      <c r="I23" s="116"/>
    </row>
    <row r="24" spans="1:11" ht="15.75" customHeight="1">
      <c r="A24" s="213" t="s">
        <v>249</v>
      </c>
      <c r="B24" s="214" t="s">
        <v>209</v>
      </c>
      <c r="C24" s="215" t="s">
        <v>219</v>
      </c>
      <c r="D24" s="246">
        <v>5710</v>
      </c>
      <c r="E24" s="216">
        <v>1</v>
      </c>
      <c r="F24" s="216">
        <f>(E24*D24)*10^-3</f>
        <v>5.71</v>
      </c>
      <c r="G24" s="216">
        <v>8</v>
      </c>
      <c r="H24" s="124">
        <f>F24*G24</f>
        <v>45.68</v>
      </c>
      <c r="I24" s="116"/>
    </row>
    <row r="25" spans="1:11" ht="15.75">
      <c r="A25" s="213" t="s">
        <v>249</v>
      </c>
      <c r="B25" s="214" t="s">
        <v>208</v>
      </c>
      <c r="C25" s="215" t="s">
        <v>220</v>
      </c>
      <c r="D25" s="246">
        <v>11430</v>
      </c>
      <c r="E25" s="216">
        <v>1</v>
      </c>
      <c r="F25" s="216">
        <f>(E25*D25)*10^-3</f>
        <v>11.43</v>
      </c>
      <c r="G25" s="216">
        <v>4</v>
      </c>
      <c r="H25" s="124">
        <f>F25*G25</f>
        <v>45.72</v>
      </c>
      <c r="I25" s="116"/>
    </row>
    <row r="26" spans="1:11" ht="15" customHeight="1">
      <c r="A26" s="213" t="s">
        <v>249</v>
      </c>
      <c r="B26" s="214" t="s">
        <v>211</v>
      </c>
      <c r="C26" s="215" t="s">
        <v>215</v>
      </c>
      <c r="D26" s="246">
        <v>6000</v>
      </c>
      <c r="E26" s="216">
        <v>1</v>
      </c>
      <c r="F26" s="216">
        <f>(E26*D26)*10^-3</f>
        <v>6</v>
      </c>
      <c r="G26" s="216">
        <v>8</v>
      </c>
      <c r="H26" s="124">
        <f>F26*G26</f>
        <v>48</v>
      </c>
      <c r="I26" s="116"/>
      <c r="K26" s="334"/>
    </row>
    <row r="27" spans="1:11" ht="15.75">
      <c r="A27" s="213" t="s">
        <v>249</v>
      </c>
      <c r="B27" s="214" t="s">
        <v>227</v>
      </c>
      <c r="C27" s="215" t="s">
        <v>219</v>
      </c>
      <c r="D27" s="246">
        <v>4200</v>
      </c>
      <c r="E27" s="216">
        <v>1</v>
      </c>
      <c r="F27" s="216">
        <f>(E27*D27)*10^-3</f>
        <v>4.2</v>
      </c>
      <c r="G27" s="216">
        <v>12</v>
      </c>
      <c r="H27" s="124">
        <f>F27*G27</f>
        <v>50.400000000000006</v>
      </c>
      <c r="I27" s="116"/>
      <c r="K27" s="334"/>
    </row>
    <row r="28" spans="1:11" ht="15.75">
      <c r="A28" s="213" t="s">
        <v>249</v>
      </c>
      <c r="B28" s="214" t="s">
        <v>175</v>
      </c>
      <c r="C28" s="215" t="s">
        <v>221</v>
      </c>
      <c r="D28" s="216">
        <v>200</v>
      </c>
      <c r="E28" s="216">
        <v>32</v>
      </c>
      <c r="F28" s="216">
        <f>(E28*D28)*10^-3</f>
        <v>6.4</v>
      </c>
      <c r="G28" s="216">
        <v>8</v>
      </c>
      <c r="H28" s="124">
        <f>F28*G28</f>
        <v>51.2</v>
      </c>
      <c r="I28" s="116"/>
      <c r="K28" s="334"/>
    </row>
    <row r="29" spans="1:11" ht="15.75">
      <c r="A29" s="213" t="s">
        <v>249</v>
      </c>
      <c r="B29" s="214" t="s">
        <v>192</v>
      </c>
      <c r="C29" s="215" t="s">
        <v>213</v>
      </c>
      <c r="D29" s="246">
        <v>7140</v>
      </c>
      <c r="E29" s="216">
        <v>1</v>
      </c>
      <c r="F29" s="216">
        <f>(E29*D29)*10^-3</f>
        <v>7.1400000000000006</v>
      </c>
      <c r="G29" s="216">
        <v>8</v>
      </c>
      <c r="H29" s="124">
        <f>F29*G29</f>
        <v>57.120000000000005</v>
      </c>
      <c r="I29" s="116"/>
      <c r="K29" s="334"/>
    </row>
    <row r="30" spans="1:11" ht="15.75">
      <c r="A30" s="213" t="s">
        <v>249</v>
      </c>
      <c r="B30" s="214" t="s">
        <v>228</v>
      </c>
      <c r="C30" s="215" t="s">
        <v>219</v>
      </c>
      <c r="D30" s="246">
        <v>4800</v>
      </c>
      <c r="E30" s="216">
        <v>1</v>
      </c>
      <c r="F30" s="216">
        <f>(E30*D30)*10^-3</f>
        <v>4.8</v>
      </c>
      <c r="G30" s="216">
        <v>12</v>
      </c>
      <c r="H30" s="124">
        <f>F30*G30</f>
        <v>57.599999999999994</v>
      </c>
      <c r="I30" s="116"/>
      <c r="K30" s="334"/>
    </row>
    <row r="31" spans="1:11" ht="15.75">
      <c r="A31" s="213" t="s">
        <v>249</v>
      </c>
      <c r="B31" s="214" t="s">
        <v>229</v>
      </c>
      <c r="C31" s="215" t="s">
        <v>219</v>
      </c>
      <c r="D31" s="246">
        <v>5200</v>
      </c>
      <c r="E31" s="216">
        <v>1</v>
      </c>
      <c r="F31" s="216">
        <f>(E31*D31)*10^-3</f>
        <v>5.2</v>
      </c>
      <c r="G31" s="216">
        <v>12</v>
      </c>
      <c r="H31" s="124">
        <f>F31*G31</f>
        <v>62.400000000000006</v>
      </c>
      <c r="I31" s="116"/>
      <c r="K31" s="334"/>
    </row>
    <row r="32" spans="1:11" ht="15.75">
      <c r="A32" s="213" t="s">
        <v>249</v>
      </c>
      <c r="B32" s="214" t="s">
        <v>201</v>
      </c>
      <c r="C32" s="215" t="s">
        <v>218</v>
      </c>
      <c r="D32" s="246">
        <v>8570</v>
      </c>
      <c r="E32" s="216">
        <v>1</v>
      </c>
      <c r="F32" s="216">
        <f>(E32*D32)*10^-3</f>
        <v>8.57</v>
      </c>
      <c r="G32" s="216">
        <v>8</v>
      </c>
      <c r="H32" s="124">
        <f>F32*G32</f>
        <v>68.56</v>
      </c>
      <c r="I32" s="116"/>
      <c r="K32" s="334"/>
    </row>
    <row r="33" spans="1:12" ht="15.75">
      <c r="A33" s="213" t="s">
        <v>249</v>
      </c>
      <c r="B33" s="214" t="s">
        <v>246</v>
      </c>
      <c r="C33" s="215" t="s">
        <v>224</v>
      </c>
      <c r="D33" s="246">
        <v>340000</v>
      </c>
      <c r="E33" s="216">
        <v>1</v>
      </c>
      <c r="F33" s="216">
        <f>(E33*D33)*10^-3</f>
        <v>340</v>
      </c>
      <c r="G33" s="216">
        <v>0.23</v>
      </c>
      <c r="H33" s="124">
        <f>F33*G33</f>
        <v>78.2</v>
      </c>
      <c r="I33" s="116"/>
      <c r="K33" s="334"/>
    </row>
    <row r="34" spans="1:12" ht="15.75">
      <c r="A34" s="213" t="s">
        <v>249</v>
      </c>
      <c r="B34" s="214" t="s">
        <v>200</v>
      </c>
      <c r="C34" s="215" t="s">
        <v>218</v>
      </c>
      <c r="D34" s="246">
        <v>10000</v>
      </c>
      <c r="E34" s="216">
        <v>1</v>
      </c>
      <c r="F34" s="216">
        <f>(E34*D34)*10^-3</f>
        <v>10</v>
      </c>
      <c r="G34" s="216">
        <v>8</v>
      </c>
      <c r="H34" s="124">
        <f>F34*G34</f>
        <v>80</v>
      </c>
      <c r="I34" s="116"/>
      <c r="K34" s="334"/>
    </row>
    <row r="35" spans="1:12" ht="15.75">
      <c r="A35" s="213" t="s">
        <v>249</v>
      </c>
      <c r="B35" s="214" t="s">
        <v>199</v>
      </c>
      <c r="C35" s="215" t="s">
        <v>218</v>
      </c>
      <c r="D35" s="246">
        <v>11430</v>
      </c>
      <c r="E35" s="216">
        <v>1</v>
      </c>
      <c r="F35" s="216">
        <f>(E35*D35)*10^-3</f>
        <v>11.43</v>
      </c>
      <c r="G35" s="216">
        <v>8</v>
      </c>
      <c r="H35" s="124">
        <f>F35*G35</f>
        <v>91.44</v>
      </c>
      <c r="I35" s="116"/>
      <c r="K35" s="334"/>
    </row>
    <row r="36" spans="1:12" ht="15.75">
      <c r="A36" s="213" t="s">
        <v>249</v>
      </c>
      <c r="B36" s="214" t="s">
        <v>248</v>
      </c>
      <c r="C36" s="215" t="s">
        <v>224</v>
      </c>
      <c r="D36" s="246">
        <v>11</v>
      </c>
      <c r="E36" s="216">
        <v>901</v>
      </c>
      <c r="F36" s="216">
        <f>(E36*D36)*10^-3</f>
        <v>9.9109999999999996</v>
      </c>
      <c r="G36" s="216">
        <v>10</v>
      </c>
      <c r="H36" s="124">
        <f>F36*G36</f>
        <v>99.11</v>
      </c>
      <c r="I36" s="116"/>
      <c r="K36" s="334"/>
    </row>
    <row r="37" spans="1:12" ht="15.75">
      <c r="A37" s="213" t="s">
        <v>249</v>
      </c>
      <c r="B37" s="214" t="s">
        <v>198</v>
      </c>
      <c r="C37" s="215" t="s">
        <v>217</v>
      </c>
      <c r="D37" s="246">
        <v>8570</v>
      </c>
      <c r="E37" s="216">
        <v>1</v>
      </c>
      <c r="F37" s="216">
        <f>(E37*D37)*10^-3</f>
        <v>8.57</v>
      </c>
      <c r="G37" s="216">
        <v>12</v>
      </c>
      <c r="H37" s="124">
        <f>F37*G37</f>
        <v>102.84</v>
      </c>
      <c r="I37" s="116"/>
      <c r="K37" s="334"/>
    </row>
    <row r="38" spans="1:12" ht="15" customHeight="1">
      <c r="A38" s="213" t="s">
        <v>249</v>
      </c>
      <c r="B38" s="214" t="s">
        <v>191</v>
      </c>
      <c r="C38" s="215" t="s">
        <v>213</v>
      </c>
      <c r="D38" s="246">
        <v>11430</v>
      </c>
      <c r="E38" s="216">
        <v>1</v>
      </c>
      <c r="F38" s="216">
        <f>(E38*D38)*10^-3</f>
        <v>11.43</v>
      </c>
      <c r="G38" s="216">
        <v>12</v>
      </c>
      <c r="H38" s="124">
        <f>F38*G38</f>
        <v>137.16</v>
      </c>
      <c r="I38" s="116"/>
      <c r="K38" s="334"/>
    </row>
    <row r="39" spans="1:12" ht="15.75">
      <c r="A39" s="213" t="s">
        <v>249</v>
      </c>
      <c r="B39" s="214" t="s">
        <v>203</v>
      </c>
      <c r="C39" s="215" t="s">
        <v>219</v>
      </c>
      <c r="D39" s="246">
        <v>25720</v>
      </c>
      <c r="E39" s="216">
        <v>1</v>
      </c>
      <c r="F39" s="216">
        <f>(E39*D39)*10^-3</f>
        <v>25.72</v>
      </c>
      <c r="G39" s="216">
        <v>8</v>
      </c>
      <c r="H39" s="124">
        <f>F39*G39</f>
        <v>205.76</v>
      </c>
      <c r="I39" s="116"/>
      <c r="K39" s="334"/>
    </row>
    <row r="40" spans="1:12" ht="15.75">
      <c r="A40" s="213" t="s">
        <v>249</v>
      </c>
      <c r="B40" s="214" t="s">
        <v>194</v>
      </c>
      <c r="C40" s="215" t="s">
        <v>215</v>
      </c>
      <c r="D40" s="246">
        <v>14280</v>
      </c>
      <c r="E40" s="216">
        <v>1</v>
      </c>
      <c r="F40" s="216">
        <f>(E40*D40)*10^-3</f>
        <v>14.280000000000001</v>
      </c>
      <c r="G40" s="216">
        <v>12</v>
      </c>
      <c r="H40" s="124">
        <f>F40*G40</f>
        <v>171.36</v>
      </c>
      <c r="I40" s="116"/>
      <c r="K40" s="334"/>
    </row>
    <row r="41" spans="1:12" ht="15.75">
      <c r="A41" s="213" t="s">
        <v>249</v>
      </c>
      <c r="B41" s="214" t="s">
        <v>195</v>
      </c>
      <c r="C41" s="215" t="s">
        <v>215</v>
      </c>
      <c r="D41" s="246">
        <v>14280</v>
      </c>
      <c r="E41" s="216">
        <v>1</v>
      </c>
      <c r="F41" s="216">
        <f>(E41*D41)*10^-3</f>
        <v>14.280000000000001</v>
      </c>
      <c r="G41" s="216">
        <v>12</v>
      </c>
      <c r="H41" s="124">
        <f>F41*G41</f>
        <v>171.36</v>
      </c>
      <c r="I41" s="116"/>
      <c r="K41" s="334"/>
    </row>
    <row r="42" spans="1:12" ht="15.75">
      <c r="A42" s="213" t="s">
        <v>249</v>
      </c>
      <c r="B42" s="214" t="s">
        <v>196</v>
      </c>
      <c r="C42" s="215" t="s">
        <v>215</v>
      </c>
      <c r="D42" s="246">
        <v>14280</v>
      </c>
      <c r="E42" s="216">
        <v>1</v>
      </c>
      <c r="F42" s="216">
        <f>(E42*D42)*10^-3</f>
        <v>14.280000000000001</v>
      </c>
      <c r="G42" s="216">
        <v>12</v>
      </c>
      <c r="H42" s="124">
        <f>F42*G42</f>
        <v>171.36</v>
      </c>
      <c r="I42" s="116"/>
      <c r="K42" s="334"/>
    </row>
    <row r="43" spans="1:12" ht="15.75">
      <c r="A43" s="213" t="s">
        <v>249</v>
      </c>
      <c r="B43" s="214" t="s">
        <v>207</v>
      </c>
      <c r="C43" s="215" t="s">
        <v>220</v>
      </c>
      <c r="D43" s="246">
        <v>21430</v>
      </c>
      <c r="E43" s="216">
        <v>1</v>
      </c>
      <c r="F43" s="216">
        <f>(E43*D43)*10^-3</f>
        <v>21.43</v>
      </c>
      <c r="G43" s="216">
        <v>4</v>
      </c>
      <c r="H43" s="124">
        <f>F43*G43</f>
        <v>85.72</v>
      </c>
      <c r="I43" s="116"/>
      <c r="K43" s="334"/>
    </row>
    <row r="44" spans="1:12" ht="15.75">
      <c r="A44" s="213" t="s">
        <v>249</v>
      </c>
      <c r="B44" s="214" t="s">
        <v>197</v>
      </c>
      <c r="C44" s="215" t="s">
        <v>216</v>
      </c>
      <c r="D44" s="246">
        <v>35720</v>
      </c>
      <c r="E44" s="216">
        <v>1</v>
      </c>
      <c r="F44" s="216">
        <f>(E44*D44)*10^-3</f>
        <v>35.72</v>
      </c>
      <c r="G44" s="216">
        <v>8</v>
      </c>
      <c r="H44" s="124">
        <f>F44*G44</f>
        <v>285.76</v>
      </c>
      <c r="I44" s="116"/>
      <c r="K44" s="334"/>
    </row>
    <row r="45" spans="1:12" ht="15.75">
      <c r="A45" s="213" t="s">
        <v>249</v>
      </c>
      <c r="B45" s="214" t="s">
        <v>190</v>
      </c>
      <c r="C45" s="215" t="s">
        <v>212</v>
      </c>
      <c r="D45" s="246">
        <v>21430</v>
      </c>
      <c r="E45" s="216">
        <v>1</v>
      </c>
      <c r="F45" s="216">
        <f>(E45*D45)*10^-3</f>
        <v>21.43</v>
      </c>
      <c r="G45" s="216">
        <v>8</v>
      </c>
      <c r="H45" s="124">
        <f>F45*G45</f>
        <v>171.44</v>
      </c>
      <c r="I45" s="116"/>
      <c r="K45" s="334"/>
    </row>
    <row r="46" spans="1:12" ht="15.75">
      <c r="A46" s="213" t="s">
        <v>249</v>
      </c>
      <c r="B46" s="214" t="s">
        <v>189</v>
      </c>
      <c r="C46" s="215" t="s">
        <v>212</v>
      </c>
      <c r="D46" s="246">
        <v>34290</v>
      </c>
      <c r="E46" s="216">
        <v>1</v>
      </c>
      <c r="F46" s="216">
        <f>(E46*D46)*10^-3</f>
        <v>34.29</v>
      </c>
      <c r="G46" s="216">
        <v>12</v>
      </c>
      <c r="H46" s="124">
        <f>F46*G46</f>
        <v>411.48</v>
      </c>
      <c r="I46" s="116"/>
      <c r="K46" s="334"/>
    </row>
    <row r="47" spans="1:12" ht="15.75">
      <c r="A47" s="213" t="s">
        <v>249</v>
      </c>
      <c r="B47" s="214" t="s">
        <v>202</v>
      </c>
      <c r="C47" s="215" t="s">
        <v>219</v>
      </c>
      <c r="D47" s="246">
        <v>25720</v>
      </c>
      <c r="E47" s="216">
        <v>1</v>
      </c>
      <c r="F47" s="216">
        <f>(E47*D47)*10^-3</f>
        <v>25.72</v>
      </c>
      <c r="G47" s="216">
        <v>8</v>
      </c>
      <c r="H47" s="124">
        <f>F47*G47</f>
        <v>205.76</v>
      </c>
      <c r="I47" s="116"/>
      <c r="K47" s="334"/>
    </row>
    <row r="48" spans="1:12" ht="15.75">
      <c r="A48" s="213" t="s">
        <v>249</v>
      </c>
      <c r="B48" s="214" t="s">
        <v>193</v>
      </c>
      <c r="C48" s="215" t="s">
        <v>214</v>
      </c>
      <c r="D48" s="246">
        <v>47150</v>
      </c>
      <c r="E48" s="216">
        <v>1</v>
      </c>
      <c r="F48" s="216">
        <f>(E48*D48)*10^-3</f>
        <v>47.15</v>
      </c>
      <c r="G48" s="216">
        <v>8</v>
      </c>
      <c r="H48" s="124">
        <f>F48*G48</f>
        <v>377.2</v>
      </c>
      <c r="I48" s="116"/>
      <c r="K48" s="334"/>
      <c r="L48" s="257"/>
    </row>
    <row r="49" spans="1:11" ht="15.75">
      <c r="A49" s="213" t="s">
        <v>249</v>
      </c>
      <c r="B49" s="214" t="s">
        <v>245</v>
      </c>
      <c r="C49" s="215" t="s">
        <v>224</v>
      </c>
      <c r="D49" s="246">
        <v>350000</v>
      </c>
      <c r="E49" s="216">
        <v>1</v>
      </c>
      <c r="F49" s="216">
        <f>(E49*D49)*10^-3</f>
        <v>350</v>
      </c>
      <c r="G49" s="216">
        <v>4</v>
      </c>
      <c r="H49" s="124">
        <f>F49*G49</f>
        <v>1400</v>
      </c>
      <c r="I49" s="116"/>
      <c r="K49" s="335"/>
    </row>
    <row r="50" spans="1:11" ht="15">
      <c r="I50" s="116"/>
      <c r="K50" s="334"/>
    </row>
    <row r="51" spans="1:11" ht="15">
      <c r="I51" s="116"/>
      <c r="K51" s="334"/>
    </row>
    <row r="52" spans="1:11" ht="15">
      <c r="I52" s="116"/>
      <c r="K52" s="334"/>
    </row>
    <row r="53" spans="1:11" ht="15">
      <c r="I53" s="116"/>
      <c r="K53" s="334"/>
    </row>
    <row r="54" spans="1:11" ht="15">
      <c r="I54" s="116"/>
      <c r="K54" s="334"/>
    </row>
    <row r="55" spans="1:11" ht="15">
      <c r="I55" s="116"/>
      <c r="K55" s="334"/>
    </row>
    <row r="56" spans="1:11" ht="15">
      <c r="I56" s="116"/>
      <c r="K56" s="334"/>
    </row>
    <row r="57" spans="1:11" ht="15">
      <c r="I57" s="116"/>
      <c r="K57" s="334"/>
    </row>
    <row r="58" spans="1:11" ht="15">
      <c r="I58" s="116"/>
      <c r="K58" s="334"/>
    </row>
    <row r="59" spans="1:11" ht="15">
      <c r="I59" s="116"/>
    </row>
    <row r="60" spans="1:11" ht="15">
      <c r="I60" s="116"/>
    </row>
    <row r="61" spans="1:11" ht="15">
      <c r="I61" s="116"/>
    </row>
    <row r="62" spans="1:11" ht="15">
      <c r="I62" s="116"/>
    </row>
    <row r="63" spans="1:11" ht="15">
      <c r="I63" s="116"/>
    </row>
    <row r="64" spans="1:11" ht="15">
      <c r="I64" s="116"/>
    </row>
    <row r="65" spans="9:9" ht="15">
      <c r="I65" s="116"/>
    </row>
    <row r="66" spans="9:9" ht="15">
      <c r="I66" s="116"/>
    </row>
    <row r="67" spans="9:9" ht="15">
      <c r="I67" s="116"/>
    </row>
    <row r="68" spans="9:9" ht="15">
      <c r="I68" s="116"/>
    </row>
    <row r="69" spans="9:9" ht="15">
      <c r="I69" s="116"/>
    </row>
    <row r="70" spans="9:9" ht="15">
      <c r="I70" s="116"/>
    </row>
    <row r="71" spans="9:9" ht="15">
      <c r="I71" s="116"/>
    </row>
    <row r="72" spans="9:9" ht="15">
      <c r="I72" s="116"/>
    </row>
    <row r="73" spans="9:9" ht="15">
      <c r="I73" s="116"/>
    </row>
    <row r="74" spans="9:9" ht="15">
      <c r="I74" s="116"/>
    </row>
    <row r="75" spans="9:9" ht="15">
      <c r="I75" s="116"/>
    </row>
    <row r="76" spans="9:9" ht="15">
      <c r="I76" s="116"/>
    </row>
    <row r="77" spans="9:9" ht="15">
      <c r="I77" s="116"/>
    </row>
    <row r="78" spans="9:9" ht="15">
      <c r="I78" s="116"/>
    </row>
    <row r="79" spans="9:9" ht="15">
      <c r="I79" s="116"/>
    </row>
    <row r="80" spans="9:9" ht="15">
      <c r="I80" s="116"/>
    </row>
    <row r="81" spans="9:9" ht="15">
      <c r="I81" s="116"/>
    </row>
    <row r="82" spans="9:9" ht="15">
      <c r="I82" s="116"/>
    </row>
    <row r="83" spans="9:9" ht="15">
      <c r="I83" s="116"/>
    </row>
    <row r="84" spans="9:9" ht="15">
      <c r="I84" s="116"/>
    </row>
    <row r="85" spans="9:9" ht="15">
      <c r="I85" s="116"/>
    </row>
    <row r="86" spans="9:9" ht="15">
      <c r="I86" s="116"/>
    </row>
    <row r="87" spans="9:9" ht="15">
      <c r="I87" s="116"/>
    </row>
    <row r="88" spans="9:9" ht="15">
      <c r="I88" s="116"/>
    </row>
    <row r="89" spans="9:9" ht="15">
      <c r="I89" s="116"/>
    </row>
    <row r="90" spans="9:9" ht="15">
      <c r="I90" s="116"/>
    </row>
    <row r="91" spans="9:9" ht="15">
      <c r="I91" s="116"/>
    </row>
    <row r="92" spans="9:9" ht="15">
      <c r="I92" s="116"/>
    </row>
    <row r="93" spans="9:9" ht="15">
      <c r="I93" s="116"/>
    </row>
    <row r="94" spans="9:9" ht="15">
      <c r="I94" s="116"/>
    </row>
    <row r="95" spans="9:9" ht="15">
      <c r="I95" s="116"/>
    </row>
    <row r="96" spans="9:9" ht="15">
      <c r="I96" s="116"/>
    </row>
    <row r="97" spans="9:9" ht="15">
      <c r="I97" s="116"/>
    </row>
    <row r="98" spans="9:9" ht="15">
      <c r="I98" s="116"/>
    </row>
    <row r="99" spans="9:9" ht="15">
      <c r="I99" s="116"/>
    </row>
    <row r="100" spans="9:9" ht="15">
      <c r="I100" s="116"/>
    </row>
    <row r="101" spans="9:9" ht="15">
      <c r="I101" s="116"/>
    </row>
    <row r="102" spans="9:9" ht="15">
      <c r="I102" s="116"/>
    </row>
    <row r="103" spans="9:9" ht="15">
      <c r="I103" s="116"/>
    </row>
    <row r="104" spans="9:9" ht="15">
      <c r="I104" s="116"/>
    </row>
    <row r="105" spans="9:9" ht="15">
      <c r="I105" s="116"/>
    </row>
    <row r="106" spans="9:9" ht="15">
      <c r="I106" s="116"/>
    </row>
    <row r="107" spans="9:9" ht="15">
      <c r="I107" s="116"/>
    </row>
    <row r="108" spans="9:9" ht="15">
      <c r="I108" s="116"/>
    </row>
    <row r="109" spans="9:9" ht="15">
      <c r="I109" s="116"/>
    </row>
    <row r="110" spans="9:9" ht="15">
      <c r="I110" s="116"/>
    </row>
    <row r="111" spans="9:9" ht="15">
      <c r="I111" s="116"/>
    </row>
    <row r="112" spans="9:9" ht="15">
      <c r="I112" s="116"/>
    </row>
    <row r="113" spans="9:9" ht="15">
      <c r="I113" s="116"/>
    </row>
    <row r="114" spans="9:9" ht="15">
      <c r="I114" s="116"/>
    </row>
    <row r="115" spans="9:9" ht="15">
      <c r="I115" s="116"/>
    </row>
    <row r="116" spans="9:9" ht="15">
      <c r="I116" s="116"/>
    </row>
    <row r="117" spans="9:9" ht="15">
      <c r="I117" s="116"/>
    </row>
    <row r="118" spans="9:9" ht="15">
      <c r="I118" s="116"/>
    </row>
    <row r="119" spans="9:9" ht="15">
      <c r="I119" s="116"/>
    </row>
    <row r="120" spans="9:9" ht="15">
      <c r="I120" s="116"/>
    </row>
    <row r="121" spans="9:9" ht="15">
      <c r="I121" s="116"/>
    </row>
    <row r="122" spans="9:9" ht="15">
      <c r="I122" s="116"/>
    </row>
    <row r="123" spans="9:9" ht="15">
      <c r="I123" s="116"/>
    </row>
    <row r="124" spans="9:9" ht="15">
      <c r="I124" s="116"/>
    </row>
    <row r="125" spans="9:9" ht="15">
      <c r="I125" s="116"/>
    </row>
    <row r="126" spans="9:9" ht="15">
      <c r="I126" s="116"/>
    </row>
    <row r="127" spans="9:9" ht="15">
      <c r="I127" s="116"/>
    </row>
    <row r="128" spans="9:9" ht="15">
      <c r="I128" s="116"/>
    </row>
    <row r="129" spans="9:9" ht="15">
      <c r="I129" s="116"/>
    </row>
    <row r="130" spans="9:9" ht="15">
      <c r="I130" s="116"/>
    </row>
    <row r="131" spans="9:9" ht="15">
      <c r="I131" s="116"/>
    </row>
    <row r="132" spans="9:9" ht="15">
      <c r="I132" s="116"/>
    </row>
    <row r="133" spans="9:9" ht="15">
      <c r="I133" s="116"/>
    </row>
    <row r="134" spans="9:9" ht="15">
      <c r="I134" s="116"/>
    </row>
    <row r="135" spans="9:9" ht="15">
      <c r="I135" s="116"/>
    </row>
    <row r="136" spans="9:9" ht="15">
      <c r="I136" s="116"/>
    </row>
    <row r="137" spans="9:9" ht="15">
      <c r="I137" s="116"/>
    </row>
    <row r="138" spans="9:9" ht="15">
      <c r="I138" s="116"/>
    </row>
    <row r="139" spans="9:9" ht="15">
      <c r="I139" s="116"/>
    </row>
    <row r="140" spans="9:9" ht="15">
      <c r="I140" s="116"/>
    </row>
    <row r="141" spans="9:9" ht="15">
      <c r="I141" s="116"/>
    </row>
    <row r="142" spans="9:9" ht="15">
      <c r="I142" s="116"/>
    </row>
    <row r="143" spans="9:9" ht="15">
      <c r="I143" s="116"/>
    </row>
    <row r="144" spans="9:9" ht="15">
      <c r="I144" s="116"/>
    </row>
    <row r="145" spans="9:9" ht="15">
      <c r="I145" s="116"/>
    </row>
    <row r="146" spans="9:9" ht="15">
      <c r="I146" s="116"/>
    </row>
    <row r="147" spans="9:9" ht="15">
      <c r="I147" s="116"/>
    </row>
    <row r="148" spans="9:9" ht="15">
      <c r="I148" s="116"/>
    </row>
    <row r="149" spans="9:9" ht="15">
      <c r="I149" s="116"/>
    </row>
    <row r="150" spans="9:9" ht="15">
      <c r="I150" s="116"/>
    </row>
    <row r="151" spans="9:9" ht="15">
      <c r="I151" s="116"/>
    </row>
    <row r="152" spans="9:9" ht="15">
      <c r="I152" s="116"/>
    </row>
    <row r="153" spans="9:9" ht="15">
      <c r="I153" s="116"/>
    </row>
    <row r="154" spans="9:9" ht="15">
      <c r="I154" s="116"/>
    </row>
    <row r="155" spans="9:9" ht="15">
      <c r="I155" s="116"/>
    </row>
    <row r="156" spans="9:9" ht="15">
      <c r="I156" s="116"/>
    </row>
    <row r="157" spans="9:9" ht="15">
      <c r="I157" s="116"/>
    </row>
    <row r="158" spans="9:9" ht="15">
      <c r="I158" s="116"/>
    </row>
    <row r="159" spans="9:9" ht="15">
      <c r="I159" s="116"/>
    </row>
    <row r="160" spans="9:9" ht="15">
      <c r="I160" s="116"/>
    </row>
    <row r="161" spans="9:9" ht="15">
      <c r="I161" s="116"/>
    </row>
    <row r="162" spans="9:9" ht="15">
      <c r="I162" s="116"/>
    </row>
    <row r="163" spans="9:9" ht="15">
      <c r="I163" s="116"/>
    </row>
    <row r="164" spans="9:9" ht="15">
      <c r="I164" s="116"/>
    </row>
    <row r="165" spans="9:9" ht="15">
      <c r="I165" s="116"/>
    </row>
    <row r="166" spans="9:9" ht="15">
      <c r="I166" s="116"/>
    </row>
    <row r="167" spans="9:9" ht="15">
      <c r="I167" s="116"/>
    </row>
    <row r="168" spans="9:9" ht="15">
      <c r="I168" s="116"/>
    </row>
    <row r="169" spans="9:9" ht="15">
      <c r="I169" s="116"/>
    </row>
    <row r="170" spans="9:9" ht="15">
      <c r="I170" s="116"/>
    </row>
    <row r="171" spans="9:9" ht="15">
      <c r="I171" s="116"/>
    </row>
    <row r="172" spans="9:9" ht="15">
      <c r="I172" s="116"/>
    </row>
    <row r="173" spans="9:9" ht="15">
      <c r="I173" s="116"/>
    </row>
    <row r="174" spans="9:9" ht="15">
      <c r="I174" s="116"/>
    </row>
    <row r="175" spans="9:9" ht="15">
      <c r="I175" s="116"/>
    </row>
    <row r="176" spans="9:9" ht="15">
      <c r="I176" s="116"/>
    </row>
    <row r="177" spans="9:9" ht="15">
      <c r="I177" s="116"/>
    </row>
    <row r="178" spans="9:9" ht="15">
      <c r="I178" s="116"/>
    </row>
    <row r="179" spans="9:9" ht="15">
      <c r="I179" s="116"/>
    </row>
    <row r="180" spans="9:9" ht="15">
      <c r="I180" s="116"/>
    </row>
    <row r="181" spans="9:9" ht="15">
      <c r="I181" s="116"/>
    </row>
    <row r="182" spans="9:9" ht="15">
      <c r="I182" s="116"/>
    </row>
    <row r="183" spans="9:9" ht="15">
      <c r="I183" s="116"/>
    </row>
    <row r="184" spans="9:9" ht="15">
      <c r="I184" s="116"/>
    </row>
    <row r="185" spans="9:9" ht="15">
      <c r="I185" s="116"/>
    </row>
    <row r="186" spans="9:9" ht="15">
      <c r="I186" s="116"/>
    </row>
    <row r="187" spans="9:9" ht="15">
      <c r="I187" s="116"/>
    </row>
    <row r="188" spans="9:9" ht="15">
      <c r="I188" s="116"/>
    </row>
    <row r="189" spans="9:9" ht="15">
      <c r="I189" s="116"/>
    </row>
    <row r="190" spans="9:9" ht="15">
      <c r="I190" s="116"/>
    </row>
    <row r="191" spans="9:9" ht="15">
      <c r="I191" s="116"/>
    </row>
    <row r="192" spans="9:9" ht="15">
      <c r="I192" s="116"/>
    </row>
    <row r="193" spans="9:9" ht="15">
      <c r="I193" s="116"/>
    </row>
    <row r="194" spans="9:9" ht="15">
      <c r="I194" s="116"/>
    </row>
    <row r="195" spans="9:9" ht="15">
      <c r="I195" s="116"/>
    </row>
    <row r="196" spans="9:9" ht="15">
      <c r="I196" s="116"/>
    </row>
    <row r="197" spans="9:9" ht="15">
      <c r="I197" s="116"/>
    </row>
    <row r="198" spans="9:9" ht="15">
      <c r="I198" s="116"/>
    </row>
    <row r="199" spans="9:9" ht="15">
      <c r="I199" s="116"/>
    </row>
    <row r="200" spans="9:9" ht="15">
      <c r="I200" s="116"/>
    </row>
    <row r="201" spans="9:9" ht="15">
      <c r="I201" s="116"/>
    </row>
    <row r="202" spans="9:9" ht="15">
      <c r="I202" s="116"/>
    </row>
    <row r="203" spans="9:9" ht="15">
      <c r="I203" s="116"/>
    </row>
    <row r="204" spans="9:9" ht="15">
      <c r="I204" s="116"/>
    </row>
    <row r="205" spans="9:9" ht="15">
      <c r="I205" s="116"/>
    </row>
    <row r="206" spans="9:9" ht="15">
      <c r="I206" s="116"/>
    </row>
    <row r="207" spans="9:9" ht="15">
      <c r="I207" s="116"/>
    </row>
    <row r="208" spans="9:9" ht="15">
      <c r="I208" s="116"/>
    </row>
    <row r="209" spans="9:9" ht="15">
      <c r="I209" s="116"/>
    </row>
    <row r="210" spans="9:9" ht="15">
      <c r="I210" s="116"/>
    </row>
    <row r="211" spans="9:9" ht="11.25" customHeight="1">
      <c r="I211" s="116"/>
    </row>
    <row r="212" spans="9:9" ht="11.25" customHeight="1">
      <c r="I212" s="116"/>
    </row>
    <row r="213" spans="9:9" ht="11.25" customHeight="1">
      <c r="I213" s="116"/>
    </row>
    <row r="214" spans="9:9" ht="11.25" customHeight="1">
      <c r="I214" s="116"/>
    </row>
    <row r="215" spans="9:9" ht="11.25" customHeight="1">
      <c r="I215" s="116"/>
    </row>
    <row r="216" spans="9:9" ht="11.25" customHeight="1">
      <c r="I216" s="116"/>
    </row>
    <row r="217" spans="9:9" ht="11.25" customHeight="1">
      <c r="I217" s="116"/>
    </row>
    <row r="218" spans="9:9" ht="11.25" customHeight="1">
      <c r="I218" s="116"/>
    </row>
    <row r="219" spans="9:9" ht="11.25" customHeight="1">
      <c r="I219" s="116"/>
    </row>
    <row r="220" spans="9:9" ht="11.25" customHeight="1">
      <c r="I220" s="116"/>
    </row>
    <row r="221" spans="9:9" ht="11.25" customHeight="1">
      <c r="I221" s="116"/>
    </row>
    <row r="222" spans="9:9" ht="11.25" customHeight="1">
      <c r="I222" s="116"/>
    </row>
    <row r="223" spans="9:9" ht="11.25" customHeight="1">
      <c r="I223" s="116"/>
    </row>
    <row r="224" spans="9:9" ht="11.25" customHeight="1">
      <c r="I224" s="116"/>
    </row>
    <row r="225" spans="9:9" ht="11.25" customHeight="1">
      <c r="I225" s="116"/>
    </row>
    <row r="226" spans="9:9" ht="11.25" customHeight="1">
      <c r="I226" s="116"/>
    </row>
    <row r="227" spans="9:9" ht="11.25" customHeight="1">
      <c r="I227" s="116"/>
    </row>
    <row r="228" spans="9:9" ht="11.25" customHeight="1">
      <c r="I228" s="116"/>
    </row>
    <row r="229" spans="9:9" ht="11.25" customHeight="1">
      <c r="I229" s="116"/>
    </row>
    <row r="230" spans="9:9" ht="11.25" customHeight="1">
      <c r="I230" s="116"/>
    </row>
    <row r="231" spans="9:9" ht="11.25" customHeight="1">
      <c r="I231" s="116"/>
    </row>
    <row r="232" spans="9:9" ht="11.25" customHeight="1">
      <c r="I232" s="116"/>
    </row>
    <row r="233" spans="9:9" ht="11.25" customHeight="1">
      <c r="I233" s="116"/>
    </row>
    <row r="234" spans="9:9" ht="11.25" customHeight="1">
      <c r="I234" s="116"/>
    </row>
    <row r="235" spans="9:9" ht="11.25" customHeight="1">
      <c r="I235" s="116"/>
    </row>
    <row r="236" spans="9:9" ht="11.25" customHeight="1">
      <c r="I236" s="116"/>
    </row>
    <row r="237" spans="9:9" ht="11.25" customHeight="1">
      <c r="I237" s="116"/>
    </row>
    <row r="238" spans="9:9" ht="11.25" customHeight="1">
      <c r="I238" s="116"/>
    </row>
    <row r="239" spans="9:9" ht="11.25" customHeight="1">
      <c r="I239" s="116"/>
    </row>
    <row r="240" spans="9:9" ht="11.25" customHeight="1">
      <c r="I240" s="116"/>
    </row>
    <row r="241" spans="9:9" ht="11.25" customHeight="1">
      <c r="I241" s="116"/>
    </row>
    <row r="242" spans="9:9" ht="11.25" customHeight="1">
      <c r="I242" s="116"/>
    </row>
    <row r="243" spans="9:9" ht="11.25" customHeight="1">
      <c r="I243" s="116"/>
    </row>
    <row r="244" spans="9:9" ht="11.25" customHeight="1">
      <c r="I244" s="116"/>
    </row>
    <row r="245" spans="9:9" ht="11.25" customHeight="1">
      <c r="I245" s="116"/>
    </row>
    <row r="246" spans="9:9" ht="11.25" customHeight="1">
      <c r="I246" s="116"/>
    </row>
    <row r="247" spans="9:9" ht="11.25" customHeight="1">
      <c r="I247" s="116"/>
    </row>
    <row r="248" spans="9:9" ht="11.25" customHeight="1">
      <c r="I248" s="116"/>
    </row>
    <row r="249" spans="9:9" ht="11.25" customHeight="1">
      <c r="I249" s="116"/>
    </row>
    <row r="250" spans="9:9" ht="11.25" customHeight="1">
      <c r="I250" s="116"/>
    </row>
    <row r="251" spans="9:9" ht="11.25" customHeight="1">
      <c r="I251" s="116"/>
    </row>
    <row r="252" spans="9:9" ht="11.25" customHeight="1">
      <c r="I252" s="116"/>
    </row>
    <row r="253" spans="9:9" ht="11.25" customHeight="1">
      <c r="I253" s="116"/>
    </row>
    <row r="254" spans="9:9" ht="11.25" customHeight="1">
      <c r="I254" s="116"/>
    </row>
    <row r="255" spans="9:9" ht="11.25" customHeight="1">
      <c r="I255" s="116"/>
    </row>
    <row r="256" spans="9:9" ht="11.25" customHeight="1">
      <c r="I256" s="116"/>
    </row>
    <row r="257" spans="9:9" ht="11.25" customHeight="1">
      <c r="I257" s="116"/>
    </row>
    <row r="258" spans="9:9" ht="11.25" customHeight="1">
      <c r="I258" s="116"/>
    </row>
    <row r="259" spans="9:9" ht="11.25" customHeight="1">
      <c r="I259" s="116"/>
    </row>
    <row r="260" spans="9:9" ht="11.25" customHeight="1">
      <c r="I260" s="116"/>
    </row>
    <row r="261" spans="9:9" ht="11.25" customHeight="1">
      <c r="I261" s="116"/>
    </row>
    <row r="262" spans="9:9" ht="11.25" customHeight="1">
      <c r="I262" s="116"/>
    </row>
    <row r="263" spans="9:9" ht="11.25" customHeight="1">
      <c r="I263" s="116"/>
    </row>
    <row r="264" spans="9:9" ht="11.25" customHeight="1">
      <c r="I264" s="116"/>
    </row>
    <row r="265" spans="9:9" ht="11.25" customHeight="1">
      <c r="I265" s="116"/>
    </row>
    <row r="266" spans="9:9" ht="11.25" customHeight="1">
      <c r="I266" s="116"/>
    </row>
    <row r="267" spans="9:9" ht="11.25" customHeight="1">
      <c r="I267" s="116"/>
    </row>
    <row r="268" spans="9:9" ht="11.25" customHeight="1">
      <c r="I268" s="116"/>
    </row>
    <row r="269" spans="9:9" ht="11.25" customHeight="1">
      <c r="I269" s="116"/>
    </row>
    <row r="270" spans="9:9" ht="11.25" customHeight="1">
      <c r="I270" s="116"/>
    </row>
    <row r="271" spans="9:9" ht="11.25" customHeight="1">
      <c r="I271" s="116"/>
    </row>
    <row r="272" spans="9:9" ht="11.25" customHeight="1">
      <c r="I272" s="116"/>
    </row>
    <row r="273" spans="9:9" ht="11.25" customHeight="1">
      <c r="I273" s="116"/>
    </row>
    <row r="274" spans="9:9" ht="11.25" customHeight="1">
      <c r="I274" s="116"/>
    </row>
    <row r="275" spans="9:9" ht="11.25" customHeight="1">
      <c r="I275" s="116"/>
    </row>
    <row r="276" spans="9:9" ht="11.25" customHeight="1">
      <c r="I276" s="116"/>
    </row>
    <row r="277" spans="9:9" ht="11.25" customHeight="1">
      <c r="I277" s="116"/>
    </row>
    <row r="278" spans="9:9" ht="11.25" customHeight="1">
      <c r="I278" s="116"/>
    </row>
    <row r="279" spans="9:9" ht="11.25" customHeight="1">
      <c r="I279" s="116"/>
    </row>
    <row r="280" spans="9:9" ht="11.25" customHeight="1">
      <c r="I280" s="116"/>
    </row>
    <row r="281" spans="9:9" ht="11.25" customHeight="1">
      <c r="I281" s="116"/>
    </row>
    <row r="282" spans="9:9" ht="11.25" customHeight="1">
      <c r="I282" s="116"/>
    </row>
    <row r="283" spans="9:9" ht="11.25" customHeight="1">
      <c r="I283" s="116"/>
    </row>
    <row r="284" spans="9:9" ht="11.25" customHeight="1">
      <c r="I284" s="116"/>
    </row>
    <row r="285" spans="9:9" ht="11.25" customHeight="1">
      <c r="I285" s="116"/>
    </row>
    <row r="286" spans="9:9" ht="11.25" customHeight="1">
      <c r="I286" s="116"/>
    </row>
    <row r="287" spans="9:9" ht="11.25" customHeight="1">
      <c r="I287" s="116"/>
    </row>
    <row r="288" spans="9:9" ht="11.25" customHeight="1">
      <c r="I288" s="116"/>
    </row>
    <row r="289" spans="9:9" ht="11.25" customHeight="1">
      <c r="I289" s="116"/>
    </row>
    <row r="290" spans="9:9" ht="11.25" customHeight="1">
      <c r="I290" s="116"/>
    </row>
    <row r="291" spans="9:9" ht="11.25" customHeight="1">
      <c r="I291" s="116"/>
    </row>
    <row r="292" spans="9:9" ht="11.25" customHeight="1">
      <c r="I292" s="116"/>
    </row>
    <row r="293" spans="9:9" ht="11.25" customHeight="1">
      <c r="I293" s="116"/>
    </row>
    <row r="294" spans="9:9" ht="11.25" customHeight="1">
      <c r="I294" s="116"/>
    </row>
    <row r="295" spans="9:9" ht="11.25" customHeight="1">
      <c r="I295" s="116"/>
    </row>
    <row r="296" spans="9:9" ht="11.25" customHeight="1">
      <c r="I296" s="116"/>
    </row>
    <row r="297" spans="9:9" ht="11.25" customHeight="1">
      <c r="I297" s="116"/>
    </row>
    <row r="298" spans="9:9" ht="11.25" customHeight="1">
      <c r="I298" s="116"/>
    </row>
    <row r="299" spans="9:9" ht="11.25" customHeight="1">
      <c r="I299" s="116"/>
    </row>
    <row r="300" spans="9:9" ht="11.25" customHeight="1">
      <c r="I300" s="116"/>
    </row>
    <row r="301" spans="9:9" ht="11.25" customHeight="1">
      <c r="I301" s="116"/>
    </row>
    <row r="302" spans="9:9" ht="11.25" customHeight="1">
      <c r="I302" s="116"/>
    </row>
    <row r="303" spans="9:9" ht="11.25" customHeight="1">
      <c r="I303" s="116"/>
    </row>
    <row r="304" spans="9:9" ht="11.25" customHeight="1">
      <c r="I304" s="116"/>
    </row>
    <row r="305" spans="9:9" ht="11.25" customHeight="1">
      <c r="I305" s="116"/>
    </row>
    <row r="306" spans="9:9" ht="11.25" customHeight="1">
      <c r="I306" s="116"/>
    </row>
    <row r="307" spans="9:9" ht="11.25" customHeight="1">
      <c r="I307" s="116"/>
    </row>
    <row r="308" spans="9:9" ht="11.25" customHeight="1">
      <c r="I308" s="116"/>
    </row>
    <row r="309" spans="9:9" ht="11.25" customHeight="1">
      <c r="I309" s="116"/>
    </row>
    <row r="310" spans="9:9" ht="11.25" customHeight="1">
      <c r="I310" s="116"/>
    </row>
    <row r="311" spans="9:9" ht="11.25" customHeight="1">
      <c r="I311" s="116"/>
    </row>
    <row r="312" spans="9:9" ht="11.25" customHeight="1">
      <c r="I312" s="116"/>
    </row>
    <row r="313" spans="9:9" ht="11.25" customHeight="1">
      <c r="I313" s="116"/>
    </row>
    <row r="314" spans="9:9" ht="11.25" customHeight="1">
      <c r="I314" s="116"/>
    </row>
    <row r="315" spans="9:9" ht="11.25" customHeight="1">
      <c r="I315" s="116"/>
    </row>
    <row r="316" spans="9:9" ht="11.25" customHeight="1">
      <c r="I316" s="116"/>
    </row>
    <row r="317" spans="9:9" ht="11.25" customHeight="1">
      <c r="I317" s="116"/>
    </row>
    <row r="318" spans="9:9" ht="11.25" customHeight="1">
      <c r="I318" s="116"/>
    </row>
    <row r="319" spans="9:9" ht="11.25" customHeight="1">
      <c r="I319" s="116"/>
    </row>
    <row r="320" spans="9:9" ht="11.25" customHeight="1">
      <c r="I320" s="116"/>
    </row>
    <row r="321" spans="9:9" ht="11.25" customHeight="1">
      <c r="I321" s="116"/>
    </row>
    <row r="322" spans="9:9" ht="11.25" customHeight="1">
      <c r="I322" s="116"/>
    </row>
    <row r="323" spans="9:9" ht="11.25" customHeight="1">
      <c r="I323" s="116"/>
    </row>
    <row r="324" spans="9:9" ht="11.25" customHeight="1">
      <c r="I324" s="116"/>
    </row>
    <row r="325" spans="9:9" ht="11.25" customHeight="1">
      <c r="I325" s="116"/>
    </row>
    <row r="326" spans="9:9" ht="11.25" customHeight="1">
      <c r="I326" s="116"/>
    </row>
    <row r="327" spans="9:9" ht="11.25" customHeight="1">
      <c r="I327" s="116"/>
    </row>
    <row r="328" spans="9:9" ht="11.25" customHeight="1">
      <c r="I328" s="116"/>
    </row>
    <row r="329" spans="9:9" ht="11.25" customHeight="1">
      <c r="I329" s="116"/>
    </row>
    <row r="330" spans="9:9" ht="11.25" customHeight="1">
      <c r="I330" s="116"/>
    </row>
    <row r="331" spans="9:9" ht="11.25" customHeight="1">
      <c r="I331" s="116"/>
    </row>
    <row r="332" spans="9:9" ht="11.25" customHeight="1">
      <c r="I332" s="116"/>
    </row>
    <row r="333" spans="9:9" ht="11.25" customHeight="1">
      <c r="I333" s="116"/>
    </row>
    <row r="334" spans="9:9" ht="11.25" customHeight="1">
      <c r="I334" s="116"/>
    </row>
    <row r="335" spans="9:9" ht="11.25" customHeight="1">
      <c r="I335" s="116"/>
    </row>
    <row r="336" spans="9:9" ht="11.25" customHeight="1">
      <c r="I336" s="116"/>
    </row>
    <row r="337" spans="9:9" ht="11.25" customHeight="1">
      <c r="I337" s="116"/>
    </row>
    <row r="338" spans="9:9" ht="11.25" customHeight="1">
      <c r="I338" s="116"/>
    </row>
    <row r="339" spans="9:9" ht="11.25" customHeight="1">
      <c r="I339" s="116"/>
    </row>
    <row r="340" spans="9:9" ht="11.25" customHeight="1">
      <c r="I340" s="116"/>
    </row>
    <row r="341" spans="9:9" ht="11.25" customHeight="1">
      <c r="I341" s="116"/>
    </row>
    <row r="342" spans="9:9" ht="11.25" customHeight="1">
      <c r="I342" s="116"/>
    </row>
    <row r="343" spans="9:9" ht="11.25" customHeight="1">
      <c r="I343" s="116"/>
    </row>
    <row r="344" spans="9:9" ht="11.25" customHeight="1">
      <c r="I344" s="116"/>
    </row>
    <row r="345" spans="9:9" ht="11.25" customHeight="1">
      <c r="I345" s="116"/>
    </row>
    <row r="346" spans="9:9" ht="11.25" customHeight="1">
      <c r="I346" s="116"/>
    </row>
    <row r="347" spans="9:9" ht="11.25" customHeight="1">
      <c r="I347" s="116"/>
    </row>
    <row r="348" spans="9:9" ht="11.25" customHeight="1">
      <c r="I348" s="116"/>
    </row>
    <row r="349" spans="9:9" ht="11.25" customHeight="1">
      <c r="I349" s="116"/>
    </row>
    <row r="350" spans="9:9" ht="11.25" customHeight="1">
      <c r="I350" s="116"/>
    </row>
    <row r="351" spans="9:9" ht="11.25" customHeight="1">
      <c r="I351" s="116"/>
    </row>
    <row r="352" spans="9:9" ht="11.25" customHeight="1">
      <c r="I352" s="116"/>
    </row>
    <row r="353" spans="9:9" ht="11.25" customHeight="1">
      <c r="I353" s="116"/>
    </row>
    <row r="354" spans="9:9" ht="11.25" customHeight="1">
      <c r="I354" s="116"/>
    </row>
    <row r="355" spans="9:9" ht="11.25" customHeight="1">
      <c r="I355" s="116"/>
    </row>
    <row r="356" spans="9:9" ht="11.25" customHeight="1">
      <c r="I356" s="116"/>
    </row>
    <row r="357" spans="9:9" ht="11.25" customHeight="1">
      <c r="I357" s="116"/>
    </row>
    <row r="358" spans="9:9" ht="11.25" customHeight="1">
      <c r="I358" s="116"/>
    </row>
    <row r="359" spans="9:9" ht="11.25" customHeight="1">
      <c r="I359" s="116"/>
    </row>
    <row r="360" spans="9:9" ht="11.25" customHeight="1">
      <c r="I360" s="116"/>
    </row>
    <row r="361" spans="9:9" ht="11.25" customHeight="1">
      <c r="I361" s="116"/>
    </row>
    <row r="362" spans="9:9" ht="11.25" customHeight="1">
      <c r="I362" s="116"/>
    </row>
    <row r="363" spans="9:9" ht="11.25" customHeight="1">
      <c r="I363" s="116"/>
    </row>
    <row r="364" spans="9:9" ht="11.25" customHeight="1">
      <c r="I364" s="116"/>
    </row>
    <row r="365" spans="9:9" ht="11.25" customHeight="1">
      <c r="I365" s="116"/>
    </row>
    <row r="366" spans="9:9" ht="11.25" customHeight="1">
      <c r="I366" s="116"/>
    </row>
    <row r="367" spans="9:9" ht="11.25" customHeight="1">
      <c r="I367" s="116"/>
    </row>
    <row r="368" spans="9:9" ht="11.25" customHeight="1">
      <c r="I368" s="116"/>
    </row>
    <row r="369" spans="9:9" ht="11.25" customHeight="1">
      <c r="I369" s="116"/>
    </row>
    <row r="370" spans="9:9" ht="11.25" customHeight="1">
      <c r="I370" s="116"/>
    </row>
    <row r="371" spans="9:9" ht="11.25" customHeight="1">
      <c r="I371" s="116"/>
    </row>
    <row r="372" spans="9:9" ht="11.25" customHeight="1">
      <c r="I372" s="116"/>
    </row>
    <row r="373" spans="9:9" ht="11.25" customHeight="1">
      <c r="I373" s="116"/>
    </row>
    <row r="374" spans="9:9" ht="11.25" customHeight="1">
      <c r="I374" s="116"/>
    </row>
    <row r="375" spans="9:9" ht="11.25" customHeight="1">
      <c r="I375" s="116"/>
    </row>
    <row r="376" spans="9:9" ht="11.25" customHeight="1">
      <c r="I376" s="116"/>
    </row>
    <row r="377" spans="9:9" ht="11.25" customHeight="1">
      <c r="I377" s="116"/>
    </row>
    <row r="378" spans="9:9" ht="11.25" customHeight="1">
      <c r="I378" s="116"/>
    </row>
    <row r="379" spans="9:9" ht="11.25" customHeight="1">
      <c r="I379" s="116"/>
    </row>
    <row r="380" spans="9:9" ht="11.25" customHeight="1">
      <c r="I380" s="116"/>
    </row>
    <row r="381" spans="9:9" ht="11.25" customHeight="1">
      <c r="I381" s="116"/>
    </row>
    <row r="382" spans="9:9" ht="11.25" customHeight="1">
      <c r="I382" s="116"/>
    </row>
    <row r="383" spans="9:9" ht="11.25" customHeight="1">
      <c r="I383" s="116"/>
    </row>
    <row r="384" spans="9:9" ht="11.25" customHeight="1">
      <c r="I384" s="116"/>
    </row>
    <row r="385" spans="9:9" ht="11.25" customHeight="1">
      <c r="I385" s="116"/>
    </row>
    <row r="386" spans="9:9" ht="11.25" customHeight="1">
      <c r="I386" s="116"/>
    </row>
    <row r="387" spans="9:9" ht="11.25" customHeight="1">
      <c r="I387" s="116"/>
    </row>
    <row r="388" spans="9:9" ht="11.25" customHeight="1">
      <c r="I388" s="116"/>
    </row>
    <row r="389" spans="9:9" ht="11.25" customHeight="1">
      <c r="I389" s="116"/>
    </row>
    <row r="390" spans="9:9" ht="11.25" customHeight="1">
      <c r="I390" s="116"/>
    </row>
    <row r="391" spans="9:9" ht="11.25" customHeight="1">
      <c r="I391" s="116"/>
    </row>
    <row r="392" spans="9:9" ht="11.25" customHeight="1">
      <c r="I392" s="116"/>
    </row>
    <row r="393" spans="9:9" ht="11.25" customHeight="1">
      <c r="I393" s="116"/>
    </row>
    <row r="394" spans="9:9" ht="11.25" customHeight="1">
      <c r="I394" s="116"/>
    </row>
    <row r="395" spans="9:9" ht="11.25" customHeight="1">
      <c r="I395" s="116"/>
    </row>
    <row r="396" spans="9:9" ht="11.25" customHeight="1">
      <c r="I396" s="116"/>
    </row>
    <row r="397" spans="9:9" ht="11.25" customHeight="1">
      <c r="I397" s="116"/>
    </row>
    <row r="398" spans="9:9" ht="11.25" customHeight="1">
      <c r="I398" s="116"/>
    </row>
    <row r="399" spans="9:9" ht="11.25" customHeight="1">
      <c r="I399" s="116"/>
    </row>
    <row r="400" spans="9:9" ht="11.25" customHeight="1">
      <c r="I400" s="116"/>
    </row>
    <row r="401" spans="9:9" ht="11.25" customHeight="1">
      <c r="I401" s="116"/>
    </row>
    <row r="402" spans="9:9" ht="11.25" customHeight="1">
      <c r="I402" s="116"/>
    </row>
    <row r="403" spans="9:9" ht="11.25" customHeight="1">
      <c r="I403" s="116"/>
    </row>
    <row r="404" spans="9:9" ht="11.25" customHeight="1">
      <c r="I404" s="116"/>
    </row>
    <row r="405" spans="9:9" ht="11.25" customHeight="1">
      <c r="I405" s="116"/>
    </row>
    <row r="406" spans="9:9" ht="11.25" customHeight="1">
      <c r="I406" s="116"/>
    </row>
    <row r="407" spans="9:9" ht="11.25" customHeight="1">
      <c r="I407" s="116"/>
    </row>
    <row r="408" spans="9:9" ht="11.25" customHeight="1">
      <c r="I408" s="116"/>
    </row>
    <row r="409" spans="9:9" ht="11.25" customHeight="1">
      <c r="I409" s="116"/>
    </row>
    <row r="410" spans="9:9" ht="11.25" customHeight="1">
      <c r="I410" s="116"/>
    </row>
    <row r="411" spans="9:9" ht="11.25" customHeight="1">
      <c r="I411" s="116"/>
    </row>
    <row r="412" spans="9:9" ht="11.25" customHeight="1">
      <c r="I412" s="116"/>
    </row>
    <row r="413" spans="9:9" ht="11.25" customHeight="1">
      <c r="I413" s="116"/>
    </row>
    <row r="414" spans="9:9" ht="11.25" customHeight="1">
      <c r="I414" s="116"/>
    </row>
    <row r="415" spans="9:9" ht="11.25" customHeight="1">
      <c r="I415" s="116"/>
    </row>
    <row r="416" spans="9:9" ht="11.25" customHeight="1">
      <c r="I416" s="116"/>
    </row>
    <row r="417" spans="9:9" ht="11.25" customHeight="1">
      <c r="I417" s="116"/>
    </row>
    <row r="418" spans="9:9" ht="11.25" customHeight="1">
      <c r="I418" s="116"/>
    </row>
    <row r="419" spans="9:9" ht="11.25" customHeight="1">
      <c r="I419" s="116"/>
    </row>
    <row r="420" spans="9:9" ht="11.25" customHeight="1">
      <c r="I420" s="116"/>
    </row>
    <row r="421" spans="9:9" ht="11.25" customHeight="1">
      <c r="I421" s="116"/>
    </row>
    <row r="422" spans="9:9" ht="11.25" customHeight="1">
      <c r="I422" s="116"/>
    </row>
    <row r="423" spans="9:9" ht="11.25" customHeight="1">
      <c r="I423" s="116"/>
    </row>
    <row r="424" spans="9:9" ht="11.25" customHeight="1">
      <c r="I424" s="116"/>
    </row>
    <row r="425" spans="9:9" ht="11.25" customHeight="1">
      <c r="I425" s="116"/>
    </row>
    <row r="426" spans="9:9" ht="11.25" customHeight="1">
      <c r="I426" s="116"/>
    </row>
    <row r="427" spans="9:9" ht="11.25" customHeight="1">
      <c r="I427" s="116"/>
    </row>
    <row r="428" spans="9:9" ht="11.25" customHeight="1">
      <c r="I428" s="116"/>
    </row>
    <row r="429" spans="9:9" ht="11.25" customHeight="1">
      <c r="I429" s="116"/>
    </row>
    <row r="430" spans="9:9" ht="11.25" customHeight="1">
      <c r="I430" s="116"/>
    </row>
    <row r="431" spans="9:9" ht="11.25" customHeight="1">
      <c r="I431" s="116"/>
    </row>
    <row r="432" spans="9:9" ht="11.25" customHeight="1">
      <c r="I432" s="116"/>
    </row>
    <row r="433" spans="9:9" ht="11.25" customHeight="1">
      <c r="I433" s="116"/>
    </row>
    <row r="434" spans="9:9" ht="11.25" customHeight="1">
      <c r="I434" s="116"/>
    </row>
    <row r="435" spans="9:9" ht="11.25" customHeight="1">
      <c r="I435" s="116"/>
    </row>
    <row r="436" spans="9:9" ht="11.25" customHeight="1">
      <c r="I436" s="116"/>
    </row>
    <row r="437" spans="9:9" ht="11.25" customHeight="1">
      <c r="I437" s="116"/>
    </row>
    <row r="438" spans="9:9" ht="11.25" customHeight="1">
      <c r="I438" s="116"/>
    </row>
    <row r="439" spans="9:9" ht="11.25" customHeight="1">
      <c r="I439" s="116"/>
    </row>
    <row r="440" spans="9:9" ht="11.25" customHeight="1">
      <c r="I440" s="116"/>
    </row>
    <row r="441" spans="9:9" ht="11.25" customHeight="1">
      <c r="I441" s="116"/>
    </row>
    <row r="442" spans="9:9" ht="11.25" customHeight="1">
      <c r="I442" s="116"/>
    </row>
    <row r="443" spans="9:9" ht="11.25" customHeight="1">
      <c r="I443" s="116"/>
    </row>
    <row r="444" spans="9:9" ht="11.25" customHeight="1">
      <c r="I444" s="116"/>
    </row>
    <row r="445" spans="9:9" ht="11.25" customHeight="1">
      <c r="I445" s="116"/>
    </row>
    <row r="446" spans="9:9" ht="11.25" customHeight="1">
      <c r="I446" s="116"/>
    </row>
    <row r="447" spans="9:9" ht="11.25" customHeight="1">
      <c r="I447" s="116"/>
    </row>
    <row r="448" spans="9:9" ht="11.25" customHeight="1">
      <c r="I448" s="116"/>
    </row>
    <row r="449" spans="9:9" ht="11.25" customHeight="1">
      <c r="I449" s="116"/>
    </row>
    <row r="450" spans="9:9" ht="11.25" customHeight="1">
      <c r="I450" s="116"/>
    </row>
    <row r="451" spans="9:9" ht="11.25" customHeight="1">
      <c r="I451" s="116"/>
    </row>
    <row r="452" spans="9:9" ht="11.25" customHeight="1">
      <c r="I452" s="116"/>
    </row>
    <row r="453" spans="9:9" ht="11.25" customHeight="1">
      <c r="I453" s="116"/>
    </row>
    <row r="454" spans="9:9" ht="11.25" customHeight="1">
      <c r="I454" s="116"/>
    </row>
    <row r="455" spans="9:9" ht="11.25" customHeight="1">
      <c r="I455" s="116"/>
    </row>
    <row r="456" spans="9:9" ht="11.25" customHeight="1">
      <c r="I456" s="116"/>
    </row>
    <row r="457" spans="9:9" ht="11.25" customHeight="1">
      <c r="I457" s="116"/>
    </row>
    <row r="458" spans="9:9" ht="11.25" customHeight="1">
      <c r="I458" s="116"/>
    </row>
    <row r="459" spans="9:9" ht="11.25" customHeight="1">
      <c r="I459" s="116"/>
    </row>
    <row r="460" spans="9:9" ht="11.25" customHeight="1">
      <c r="I460" s="116"/>
    </row>
    <row r="461" spans="9:9" ht="11.25" customHeight="1">
      <c r="I461" s="116"/>
    </row>
    <row r="462" spans="9:9" ht="11.25" customHeight="1">
      <c r="I462" s="116"/>
    </row>
    <row r="463" spans="9:9" ht="11.25" customHeight="1">
      <c r="I463" s="116"/>
    </row>
    <row r="464" spans="9:9" ht="11.25" customHeight="1">
      <c r="I464" s="116"/>
    </row>
    <row r="465" spans="9:9" ht="11.25" customHeight="1">
      <c r="I465" s="116"/>
    </row>
    <row r="466" spans="9:9" ht="11.25" customHeight="1">
      <c r="I466" s="116"/>
    </row>
    <row r="467" spans="9:9" ht="11.25" customHeight="1">
      <c r="I467" s="116"/>
    </row>
    <row r="468" spans="9:9" ht="11.25" customHeight="1">
      <c r="I468" s="116"/>
    </row>
    <row r="469" spans="9:9" ht="11.25" customHeight="1">
      <c r="I469" s="116"/>
    </row>
    <row r="470" spans="9:9" ht="11.25" customHeight="1">
      <c r="I470" s="116"/>
    </row>
    <row r="471" spans="9:9" ht="11.25" customHeight="1">
      <c r="I471" s="116"/>
    </row>
    <row r="472" spans="9:9" ht="11.25" customHeight="1">
      <c r="I472" s="116"/>
    </row>
    <row r="473" spans="9:9" ht="11.25" customHeight="1">
      <c r="I473" s="116"/>
    </row>
    <row r="474" spans="9:9" ht="11.25" customHeight="1">
      <c r="I474" s="116"/>
    </row>
    <row r="475" spans="9:9" ht="11.25" customHeight="1">
      <c r="I475" s="116"/>
    </row>
    <row r="476" spans="9:9" ht="11.25" customHeight="1">
      <c r="I476" s="116"/>
    </row>
    <row r="477" spans="9:9" ht="11.25" customHeight="1">
      <c r="I477" s="116"/>
    </row>
    <row r="478" spans="9:9" ht="11.25" customHeight="1">
      <c r="I478" s="116"/>
    </row>
    <row r="479" spans="9:9" ht="11.25" customHeight="1">
      <c r="I479" s="116"/>
    </row>
    <row r="480" spans="9:9" ht="11.25" customHeight="1">
      <c r="I480" s="116"/>
    </row>
    <row r="481" spans="9:9" ht="11.25" customHeight="1">
      <c r="I481" s="116"/>
    </row>
    <row r="482" spans="9:9" ht="11.25" customHeight="1">
      <c r="I482" s="116"/>
    </row>
    <row r="483" spans="9:9" ht="11.25" customHeight="1">
      <c r="I483" s="116"/>
    </row>
    <row r="484" spans="9:9" ht="11.25" customHeight="1">
      <c r="I484" s="116"/>
    </row>
    <row r="485" spans="9:9" ht="11.25" customHeight="1">
      <c r="I485" s="116"/>
    </row>
    <row r="486" spans="9:9" ht="11.25" customHeight="1">
      <c r="I486" s="116"/>
    </row>
    <row r="487" spans="9:9" ht="11.25" customHeight="1">
      <c r="I487" s="116"/>
    </row>
    <row r="488" spans="9:9" ht="11.25" customHeight="1">
      <c r="I488" s="116"/>
    </row>
    <row r="489" spans="9:9" ht="11.25" customHeight="1">
      <c r="I489" s="116"/>
    </row>
    <row r="490" spans="9:9" ht="11.25" customHeight="1">
      <c r="I490" s="116"/>
    </row>
    <row r="491" spans="9:9" ht="11.25" customHeight="1">
      <c r="I491" s="116"/>
    </row>
    <row r="492" spans="9:9" ht="11.25" customHeight="1">
      <c r="I492" s="116"/>
    </row>
    <row r="493" spans="9:9" ht="11.25" customHeight="1">
      <c r="I493" s="116"/>
    </row>
    <row r="494" spans="9:9" ht="11.25" customHeight="1">
      <c r="I494" s="116"/>
    </row>
    <row r="495" spans="9:9" ht="11.25" customHeight="1">
      <c r="I495" s="116"/>
    </row>
    <row r="496" spans="9:9" ht="11.25" customHeight="1">
      <c r="I496" s="116"/>
    </row>
    <row r="497" spans="9:9" ht="11.25" customHeight="1">
      <c r="I497" s="116"/>
    </row>
    <row r="498" spans="9:9" ht="11.25" customHeight="1">
      <c r="I498" s="116"/>
    </row>
    <row r="499" spans="9:9" ht="11.25" customHeight="1">
      <c r="I499" s="116"/>
    </row>
    <row r="500" spans="9:9" ht="11.25" customHeight="1">
      <c r="I500" s="116"/>
    </row>
    <row r="501" spans="9:9" ht="11.25" customHeight="1">
      <c r="I501" s="116"/>
    </row>
    <row r="502" spans="9:9" ht="11.25" customHeight="1">
      <c r="I502" s="116"/>
    </row>
    <row r="503" spans="9:9" ht="11.25" customHeight="1">
      <c r="I503" s="116"/>
    </row>
    <row r="504" spans="9:9" ht="11.25" customHeight="1">
      <c r="I504" s="116"/>
    </row>
    <row r="505" spans="9:9" ht="11.25" customHeight="1">
      <c r="I505" s="116"/>
    </row>
    <row r="506" spans="9:9" ht="11.25" customHeight="1">
      <c r="I506" s="116"/>
    </row>
    <row r="507" spans="9:9" ht="11.25" customHeight="1">
      <c r="I507" s="116"/>
    </row>
    <row r="508" spans="9:9" ht="11.25" customHeight="1">
      <c r="I508" s="116"/>
    </row>
    <row r="509" spans="9:9" ht="11.25" customHeight="1">
      <c r="I509" s="116"/>
    </row>
    <row r="510" spans="9:9" ht="11.25" customHeight="1">
      <c r="I510" s="116"/>
    </row>
    <row r="511" spans="9:9" ht="11.25" customHeight="1">
      <c r="I511" s="116"/>
    </row>
    <row r="512" spans="9:9" ht="11.25" customHeight="1">
      <c r="I512" s="116"/>
    </row>
    <row r="513" spans="9:9" ht="11.25" customHeight="1">
      <c r="I513" s="116"/>
    </row>
    <row r="514" spans="9:9" ht="11.25" customHeight="1">
      <c r="I514" s="116"/>
    </row>
    <row r="515" spans="9:9" ht="11.25" customHeight="1">
      <c r="I515" s="116"/>
    </row>
    <row r="516" spans="9:9" ht="11.25" customHeight="1">
      <c r="I516" s="116"/>
    </row>
    <row r="517" spans="9:9" ht="11.25" customHeight="1">
      <c r="I517" s="116"/>
    </row>
    <row r="518" spans="9:9" ht="11.25" customHeight="1">
      <c r="I518" s="116"/>
    </row>
    <row r="519" spans="9:9" ht="11.25" customHeight="1">
      <c r="I519" s="116"/>
    </row>
    <row r="520" spans="9:9" ht="11.25" customHeight="1">
      <c r="I520" s="116"/>
    </row>
    <row r="521" spans="9:9" ht="11.25" customHeight="1">
      <c r="I521" s="116"/>
    </row>
    <row r="522" spans="9:9" ht="11.25" customHeight="1">
      <c r="I522" s="116"/>
    </row>
    <row r="523" spans="9:9" ht="11.25" customHeight="1">
      <c r="I523" s="116"/>
    </row>
    <row r="524" spans="9:9" ht="11.25" customHeight="1">
      <c r="I524" s="116"/>
    </row>
    <row r="525" spans="9:9" ht="11.25" customHeight="1">
      <c r="I525" s="116"/>
    </row>
    <row r="526" spans="9:9" ht="11.25" customHeight="1">
      <c r="I526" s="116"/>
    </row>
    <row r="527" spans="9:9" ht="11.25" customHeight="1">
      <c r="I527" s="116"/>
    </row>
    <row r="528" spans="9:9" ht="11.25" customHeight="1">
      <c r="I528" s="116"/>
    </row>
    <row r="529" spans="9:9" ht="11.25" customHeight="1">
      <c r="I529" s="116"/>
    </row>
    <row r="530" spans="9:9" ht="11.25" customHeight="1">
      <c r="I530" s="116"/>
    </row>
    <row r="531" spans="9:9" ht="11.25" customHeight="1">
      <c r="I531" s="116"/>
    </row>
    <row r="532" spans="9:9" ht="11.25" customHeight="1">
      <c r="I532" s="116"/>
    </row>
    <row r="533" spans="9:9" ht="11.25" customHeight="1">
      <c r="I533" s="116"/>
    </row>
    <row r="534" spans="9:9" ht="11.25" customHeight="1">
      <c r="I534" s="116"/>
    </row>
    <row r="535" spans="9:9" ht="11.25" customHeight="1">
      <c r="I535" s="116"/>
    </row>
    <row r="536" spans="9:9" ht="11.25" customHeight="1">
      <c r="I536" s="116"/>
    </row>
    <row r="537" spans="9:9" ht="11.25" customHeight="1">
      <c r="I537" s="116"/>
    </row>
    <row r="538" spans="9:9" ht="11.25" customHeight="1">
      <c r="I538" s="116"/>
    </row>
    <row r="539" spans="9:9" ht="11.25" customHeight="1">
      <c r="I539" s="116"/>
    </row>
    <row r="540" spans="9:9" ht="11.25" customHeight="1">
      <c r="I540" s="116"/>
    </row>
    <row r="541" spans="9:9" ht="11.25" customHeight="1">
      <c r="I541" s="116"/>
    </row>
    <row r="542" spans="9:9" ht="11.25" customHeight="1">
      <c r="I542" s="116"/>
    </row>
    <row r="543" spans="9:9" ht="11.25" customHeight="1">
      <c r="I543" s="116"/>
    </row>
    <row r="544" spans="9:9" ht="11.25" customHeight="1">
      <c r="I544" s="116"/>
    </row>
    <row r="545" spans="9:9" ht="11.25" customHeight="1">
      <c r="I545" s="116"/>
    </row>
    <row r="546" spans="9:9" ht="11.25" customHeight="1">
      <c r="I546" s="116"/>
    </row>
    <row r="547" spans="9:9" ht="11.25" customHeight="1">
      <c r="I547" s="116"/>
    </row>
    <row r="548" spans="9:9" ht="11.25" customHeight="1">
      <c r="I548" s="116"/>
    </row>
    <row r="549" spans="9:9" ht="11.25" customHeight="1">
      <c r="I549" s="116"/>
    </row>
    <row r="550" spans="9:9" ht="11.25" customHeight="1">
      <c r="I550" s="116"/>
    </row>
    <row r="551" spans="9:9" ht="11.25" customHeight="1">
      <c r="I551" s="116"/>
    </row>
    <row r="552" spans="9:9" ht="11.25" customHeight="1">
      <c r="I552" s="116"/>
    </row>
    <row r="553" spans="9:9" ht="11.25" customHeight="1">
      <c r="I553" s="116"/>
    </row>
    <row r="554" spans="9:9" ht="11.25" customHeight="1">
      <c r="I554" s="116"/>
    </row>
    <row r="555" spans="9:9" ht="11.25" customHeight="1">
      <c r="I555" s="116"/>
    </row>
    <row r="556" spans="9:9" ht="11.25" customHeight="1">
      <c r="I556" s="116"/>
    </row>
    <row r="557" spans="9:9" ht="11.25" customHeight="1">
      <c r="I557" s="116"/>
    </row>
    <row r="558" spans="9:9" ht="11.25" customHeight="1">
      <c r="I558" s="116"/>
    </row>
    <row r="559" spans="9:9" ht="11.25" customHeight="1">
      <c r="I559" s="116"/>
    </row>
    <row r="560" spans="9:9" ht="11.25" customHeight="1">
      <c r="I560" s="116"/>
    </row>
    <row r="561" spans="9:9" ht="11.25" customHeight="1">
      <c r="I561" s="116"/>
    </row>
    <row r="562" spans="9:9" ht="11.25" customHeight="1">
      <c r="I562" s="116"/>
    </row>
    <row r="563" spans="9:9" ht="11.25" customHeight="1">
      <c r="I563" s="116"/>
    </row>
    <row r="564" spans="9:9" ht="11.25" customHeight="1">
      <c r="I564" s="116"/>
    </row>
    <row r="565" spans="9:9" ht="11.25" customHeight="1">
      <c r="I565" s="116"/>
    </row>
    <row r="566" spans="9:9" ht="11.25" customHeight="1">
      <c r="I566" s="116"/>
    </row>
    <row r="567" spans="9:9" ht="11.25" customHeight="1">
      <c r="I567" s="116"/>
    </row>
    <row r="568" spans="9:9" ht="11.25" customHeight="1">
      <c r="I568" s="116"/>
    </row>
    <row r="569" spans="9:9" ht="11.25" customHeight="1">
      <c r="I569" s="116"/>
    </row>
    <row r="570" spans="9:9" ht="11.25" customHeight="1">
      <c r="I570" s="116"/>
    </row>
    <row r="571" spans="9:9" ht="11.25" customHeight="1">
      <c r="I571" s="116"/>
    </row>
    <row r="572" spans="9:9" ht="11.25" customHeight="1">
      <c r="I572" s="116"/>
    </row>
    <row r="573" spans="9:9" ht="11.25" customHeight="1">
      <c r="I573" s="116"/>
    </row>
    <row r="574" spans="9:9" ht="11.25" customHeight="1">
      <c r="I574" s="116"/>
    </row>
    <row r="575" spans="9:9" ht="11.25" customHeight="1">
      <c r="I575" s="116"/>
    </row>
    <row r="576" spans="9:9" ht="11.25" customHeight="1">
      <c r="I576" s="116"/>
    </row>
    <row r="577" spans="9:9" ht="11.25" customHeight="1">
      <c r="I577" s="116"/>
    </row>
    <row r="578" spans="9:9" ht="11.25" customHeight="1">
      <c r="I578" s="116"/>
    </row>
    <row r="579" spans="9:9" ht="11.25" customHeight="1">
      <c r="I579" s="116"/>
    </row>
    <row r="580" spans="9:9" ht="11.25" customHeight="1">
      <c r="I580" s="116"/>
    </row>
    <row r="581" spans="9:9" ht="11.25" customHeight="1">
      <c r="I581" s="116"/>
    </row>
    <row r="582" spans="9:9" ht="11.25" customHeight="1">
      <c r="I582" s="116"/>
    </row>
    <row r="583" spans="9:9" ht="11.25" customHeight="1">
      <c r="I583" s="116"/>
    </row>
    <row r="584" spans="9:9" ht="11.25" customHeight="1">
      <c r="I584" s="116"/>
    </row>
    <row r="585" spans="9:9" ht="11.25" customHeight="1">
      <c r="I585" s="116"/>
    </row>
    <row r="586" spans="9:9" ht="11.25" customHeight="1">
      <c r="I586" s="116"/>
    </row>
    <row r="587" spans="9:9" ht="11.25" customHeight="1">
      <c r="I587" s="116"/>
    </row>
    <row r="588" spans="9:9" ht="11.25" customHeight="1">
      <c r="I588" s="116"/>
    </row>
    <row r="589" spans="9:9" ht="11.25" customHeight="1">
      <c r="I589" s="116"/>
    </row>
    <row r="590" spans="9:9" ht="11.25" customHeight="1">
      <c r="I590" s="116"/>
    </row>
    <row r="591" spans="9:9" ht="11.25" customHeight="1">
      <c r="I591" s="116"/>
    </row>
    <row r="592" spans="9:9" ht="11.25" customHeight="1">
      <c r="I592" s="116"/>
    </row>
    <row r="593" spans="9:9" ht="11.25" customHeight="1">
      <c r="I593" s="116"/>
    </row>
    <row r="594" spans="9:9" ht="11.25" customHeight="1">
      <c r="I594" s="116"/>
    </row>
    <row r="595" spans="9:9" ht="11.25" customHeight="1">
      <c r="I595" s="116"/>
    </row>
    <row r="596" spans="9:9" ht="11.25" customHeight="1">
      <c r="I596" s="116"/>
    </row>
    <row r="597" spans="9:9" ht="11.25" customHeight="1">
      <c r="I597" s="116"/>
    </row>
    <row r="598" spans="9:9" ht="11.25" customHeight="1">
      <c r="I598" s="116"/>
    </row>
    <row r="599" spans="9:9" ht="11.25" customHeight="1">
      <c r="I599" s="116"/>
    </row>
    <row r="600" spans="9:9" ht="11.25" customHeight="1">
      <c r="I600" s="116"/>
    </row>
    <row r="601" spans="9:9" ht="11.25" customHeight="1">
      <c r="I601" s="116"/>
    </row>
    <row r="602" spans="9:9" ht="11.25" customHeight="1">
      <c r="I602" s="116"/>
    </row>
    <row r="603" spans="9:9" ht="11.25" customHeight="1">
      <c r="I603" s="116"/>
    </row>
    <row r="604" spans="9:9" ht="11.25" customHeight="1">
      <c r="I604" s="116"/>
    </row>
    <row r="605" spans="9:9" ht="11.25" customHeight="1">
      <c r="I605" s="116"/>
    </row>
    <row r="606" spans="9:9" ht="11.25" customHeight="1">
      <c r="I606" s="116"/>
    </row>
    <row r="607" spans="9:9" ht="11.25" customHeight="1">
      <c r="I607" s="116"/>
    </row>
    <row r="608" spans="9:9" ht="11.25" customHeight="1">
      <c r="I608" s="116"/>
    </row>
    <row r="609" spans="9:9" ht="11.25" customHeight="1">
      <c r="I609" s="116"/>
    </row>
    <row r="610" spans="9:9" ht="11.25" customHeight="1">
      <c r="I610" s="116"/>
    </row>
    <row r="611" spans="9:9" ht="11.25" customHeight="1">
      <c r="I611" s="116"/>
    </row>
    <row r="612" spans="9:9" ht="11.25" customHeight="1">
      <c r="I612" s="116"/>
    </row>
    <row r="613" spans="9:9" ht="11.25" customHeight="1">
      <c r="I613" s="116"/>
    </row>
    <row r="614" spans="9:9" ht="11.25" customHeight="1">
      <c r="I614" s="116"/>
    </row>
    <row r="615" spans="9:9" ht="11.25" customHeight="1">
      <c r="I615" s="116"/>
    </row>
    <row r="616" spans="9:9" ht="11.25" customHeight="1">
      <c r="I616" s="116"/>
    </row>
    <row r="617" spans="9:9" ht="11.25" customHeight="1">
      <c r="I617" s="116"/>
    </row>
    <row r="618" spans="9:9" ht="11.25" customHeight="1">
      <c r="I618" s="116"/>
    </row>
    <row r="619" spans="9:9" ht="11.25" customHeight="1">
      <c r="I619" s="116"/>
    </row>
    <row r="620" spans="9:9" ht="11.25" customHeight="1">
      <c r="I620" s="116"/>
    </row>
    <row r="621" spans="9:9" ht="11.25" customHeight="1">
      <c r="I621" s="116"/>
    </row>
    <row r="622" spans="9:9" ht="11.25" customHeight="1">
      <c r="I622" s="116"/>
    </row>
    <row r="623" spans="9:9" ht="11.25" customHeight="1">
      <c r="I623" s="116"/>
    </row>
    <row r="624" spans="9:9" ht="11.25" customHeight="1">
      <c r="I624" s="116"/>
    </row>
    <row r="625" spans="9:9" ht="11.25" customHeight="1">
      <c r="I625" s="116"/>
    </row>
    <row r="626" spans="9:9" ht="11.25" customHeight="1">
      <c r="I626" s="116"/>
    </row>
    <row r="627" spans="9:9" ht="11.25" customHeight="1">
      <c r="I627" s="116"/>
    </row>
    <row r="628" spans="9:9" ht="11.25" customHeight="1">
      <c r="I628" s="116"/>
    </row>
    <row r="629" spans="9:9" ht="11.25" customHeight="1">
      <c r="I629" s="116"/>
    </row>
    <row r="630" spans="9:9" ht="11.25" customHeight="1">
      <c r="I630" s="116"/>
    </row>
    <row r="631" spans="9:9" ht="11.25" customHeight="1">
      <c r="I631" s="116"/>
    </row>
    <row r="632" spans="9:9" ht="11.25" customHeight="1">
      <c r="I632" s="116"/>
    </row>
    <row r="633" spans="9:9" ht="11.25" customHeight="1">
      <c r="I633" s="116"/>
    </row>
    <row r="634" spans="9:9" ht="11.25" customHeight="1">
      <c r="I634" s="116"/>
    </row>
    <row r="635" spans="9:9" ht="11.25" customHeight="1">
      <c r="I635" s="116"/>
    </row>
    <row r="636" spans="9:9" ht="11.25" customHeight="1">
      <c r="I636" s="116"/>
    </row>
    <row r="637" spans="9:9" ht="11.25" customHeight="1">
      <c r="I637" s="116"/>
    </row>
    <row r="638" spans="9:9" ht="11.25" customHeight="1">
      <c r="I638" s="116"/>
    </row>
    <row r="639" spans="9:9" ht="11.25" customHeight="1">
      <c r="I639" s="116"/>
    </row>
    <row r="640" spans="9:9" ht="11.25" customHeight="1">
      <c r="I640" s="116"/>
    </row>
    <row r="641" spans="9:9" ht="11.25" customHeight="1">
      <c r="I641" s="116"/>
    </row>
    <row r="642" spans="9:9" ht="11.25" customHeight="1">
      <c r="I642" s="116"/>
    </row>
    <row r="643" spans="9:9" ht="11.25" customHeight="1">
      <c r="I643" s="116"/>
    </row>
    <row r="644" spans="9:9" ht="11.25" customHeight="1">
      <c r="I644" s="116"/>
    </row>
    <row r="645" spans="9:9" ht="11.25" customHeight="1">
      <c r="I645" s="116"/>
    </row>
    <row r="646" spans="9:9" ht="11.25" customHeight="1">
      <c r="I646" s="116"/>
    </row>
    <row r="647" spans="9:9" ht="11.25" customHeight="1">
      <c r="I647" s="116"/>
    </row>
    <row r="648" spans="9:9" ht="11.25" customHeight="1">
      <c r="I648" s="116"/>
    </row>
    <row r="649" spans="9:9" ht="11.25" customHeight="1">
      <c r="I649" s="116"/>
    </row>
    <row r="650" spans="9:9" ht="11.25" customHeight="1">
      <c r="I650" s="116"/>
    </row>
    <row r="651" spans="9:9" ht="11.25" customHeight="1">
      <c r="I651" s="116"/>
    </row>
    <row r="652" spans="9:9" ht="11.25" customHeight="1">
      <c r="I652" s="116"/>
    </row>
    <row r="653" spans="9:9" ht="11.25" customHeight="1">
      <c r="I653" s="116"/>
    </row>
    <row r="654" spans="9:9" ht="11.25" customHeight="1">
      <c r="I654" s="116"/>
    </row>
    <row r="655" spans="9:9" ht="11.25" customHeight="1">
      <c r="I655" s="116"/>
    </row>
    <row r="656" spans="9:9" ht="11.25" customHeight="1">
      <c r="I656" s="116"/>
    </row>
    <row r="657" spans="9:9" ht="11.25" customHeight="1">
      <c r="I657" s="116"/>
    </row>
    <row r="658" spans="9:9" ht="11.25" customHeight="1">
      <c r="I658" s="116"/>
    </row>
    <row r="659" spans="9:9" ht="11.25" customHeight="1">
      <c r="I659" s="116"/>
    </row>
    <row r="660" spans="9:9" ht="11.25" customHeight="1">
      <c r="I660" s="116"/>
    </row>
    <row r="661" spans="9:9" ht="11.25" customHeight="1">
      <c r="I661" s="116"/>
    </row>
    <row r="662" spans="9:9" ht="11.25" customHeight="1">
      <c r="I662" s="116"/>
    </row>
    <row r="663" spans="9:9" ht="11.25" customHeight="1">
      <c r="I663" s="116"/>
    </row>
    <row r="664" spans="9:9" ht="11.25" customHeight="1">
      <c r="I664" s="116"/>
    </row>
    <row r="665" spans="9:9" ht="11.25" customHeight="1">
      <c r="I665" s="116"/>
    </row>
    <row r="666" spans="9:9" ht="11.25" customHeight="1">
      <c r="I666" s="116"/>
    </row>
    <row r="667" spans="9:9" ht="11.25" customHeight="1">
      <c r="I667" s="116"/>
    </row>
    <row r="668" spans="9:9" ht="11.25" customHeight="1">
      <c r="I668" s="116"/>
    </row>
    <row r="669" spans="9:9" ht="11.25" customHeight="1">
      <c r="I669" s="116"/>
    </row>
    <row r="670" spans="9:9" ht="11.25" customHeight="1">
      <c r="I670" s="116"/>
    </row>
    <row r="671" spans="9:9" ht="11.25" customHeight="1">
      <c r="I671" s="116"/>
    </row>
    <row r="672" spans="9:9" ht="11.25" customHeight="1">
      <c r="I672" s="116"/>
    </row>
    <row r="673" spans="9:9" ht="11.25" customHeight="1">
      <c r="I673" s="116"/>
    </row>
    <row r="674" spans="9:9" ht="11.25" customHeight="1">
      <c r="I674" s="116"/>
    </row>
    <row r="675" spans="9:9" ht="11.25" customHeight="1">
      <c r="I675" s="116"/>
    </row>
    <row r="676" spans="9:9" ht="11.25" customHeight="1">
      <c r="I676" s="116"/>
    </row>
    <row r="677" spans="9:9" ht="11.25" customHeight="1">
      <c r="I677" s="116"/>
    </row>
    <row r="678" spans="9:9" ht="11.25" customHeight="1">
      <c r="I678" s="116"/>
    </row>
    <row r="679" spans="9:9" ht="11.25" customHeight="1">
      <c r="I679" s="116"/>
    </row>
    <row r="680" spans="9:9" ht="11.25" customHeight="1">
      <c r="I680" s="116"/>
    </row>
    <row r="681" spans="9:9" ht="11.25" customHeight="1">
      <c r="I681" s="116"/>
    </row>
    <row r="682" spans="9:9" ht="11.25" customHeight="1">
      <c r="I682" s="116"/>
    </row>
    <row r="683" spans="9:9" ht="11.25" customHeight="1">
      <c r="I683" s="116"/>
    </row>
    <row r="684" spans="9:9" ht="11.25" customHeight="1">
      <c r="I684" s="116"/>
    </row>
    <row r="685" spans="9:9" ht="11.25" customHeight="1">
      <c r="I685" s="116"/>
    </row>
    <row r="686" spans="9:9" ht="11.25" customHeight="1">
      <c r="I686" s="116"/>
    </row>
    <row r="687" spans="9:9" ht="11.25" customHeight="1">
      <c r="I687" s="116"/>
    </row>
    <row r="688" spans="9:9" ht="11.25" customHeight="1">
      <c r="I688" s="116"/>
    </row>
    <row r="689" spans="9:9" ht="11.25" customHeight="1">
      <c r="I689" s="116"/>
    </row>
    <row r="690" spans="9:9" ht="11.25" customHeight="1">
      <c r="I690" s="116"/>
    </row>
    <row r="691" spans="9:9" ht="11.25" customHeight="1">
      <c r="I691" s="116"/>
    </row>
    <row r="692" spans="9:9" ht="11.25" customHeight="1">
      <c r="I692" s="116"/>
    </row>
    <row r="693" spans="9:9" ht="11.25" customHeight="1">
      <c r="I693" s="116"/>
    </row>
    <row r="694" spans="9:9" ht="11.25" customHeight="1">
      <c r="I694" s="116"/>
    </row>
    <row r="695" spans="9:9" ht="11.25" customHeight="1">
      <c r="I695" s="116"/>
    </row>
    <row r="696" spans="9:9" ht="11.25" customHeight="1">
      <c r="I696" s="116"/>
    </row>
    <row r="697" spans="9:9" ht="11.25" customHeight="1">
      <c r="I697" s="116"/>
    </row>
    <row r="698" spans="9:9" ht="11.25" customHeight="1">
      <c r="I698" s="116"/>
    </row>
    <row r="699" spans="9:9" ht="11.25" customHeight="1">
      <c r="I699" s="116"/>
    </row>
    <row r="700" spans="9:9" ht="11.25" customHeight="1">
      <c r="I700" s="116"/>
    </row>
    <row r="701" spans="9:9" ht="11.25" customHeight="1">
      <c r="I701" s="116"/>
    </row>
    <row r="702" spans="9:9" ht="11.25" customHeight="1">
      <c r="I702" s="116"/>
    </row>
    <row r="703" spans="9:9" ht="11.25" customHeight="1">
      <c r="I703" s="116"/>
    </row>
    <row r="704" spans="9:9" ht="11.25" customHeight="1">
      <c r="I704" s="116"/>
    </row>
    <row r="705" spans="9:9" ht="11.25" customHeight="1">
      <c r="I705" s="116"/>
    </row>
    <row r="706" spans="9:9" ht="11.25" customHeight="1">
      <c r="I706" s="116"/>
    </row>
    <row r="707" spans="9:9" ht="11.25" customHeight="1">
      <c r="I707" s="116"/>
    </row>
    <row r="708" spans="9:9" ht="11.25" customHeight="1">
      <c r="I708" s="116"/>
    </row>
    <row r="709" spans="9:9" ht="11.25" customHeight="1">
      <c r="I709" s="116"/>
    </row>
    <row r="710" spans="9:9" ht="11.25" customHeight="1">
      <c r="I710" s="116"/>
    </row>
    <row r="711" spans="9:9" ht="11.25" customHeight="1">
      <c r="I711" s="116"/>
    </row>
    <row r="712" spans="9:9" ht="11.25" customHeight="1">
      <c r="I712" s="116"/>
    </row>
    <row r="713" spans="9:9" ht="11.25" customHeight="1">
      <c r="I713" s="116"/>
    </row>
    <row r="714" spans="9:9" ht="11.25" customHeight="1">
      <c r="I714" s="116"/>
    </row>
    <row r="715" spans="9:9" ht="11.25" customHeight="1">
      <c r="I715" s="116"/>
    </row>
    <row r="716" spans="9:9" ht="11.25" customHeight="1">
      <c r="I716" s="116"/>
    </row>
    <row r="717" spans="9:9" ht="11.25" customHeight="1">
      <c r="I717" s="116"/>
    </row>
    <row r="718" spans="9:9" ht="11.25" customHeight="1">
      <c r="I718" s="116"/>
    </row>
    <row r="719" spans="9:9" ht="11.25" customHeight="1">
      <c r="I719" s="116"/>
    </row>
    <row r="720" spans="9:9" ht="11.25" customHeight="1">
      <c r="I720" s="116"/>
    </row>
    <row r="721" spans="9:9" ht="11.25" customHeight="1">
      <c r="I721" s="116"/>
    </row>
    <row r="722" spans="9:9" ht="11.25" customHeight="1">
      <c r="I722" s="116"/>
    </row>
    <row r="723" spans="9:9" ht="11.25" customHeight="1">
      <c r="I723" s="116"/>
    </row>
    <row r="724" spans="9:9" ht="11.25" customHeight="1">
      <c r="I724" s="116"/>
    </row>
    <row r="725" spans="9:9" ht="11.25" customHeight="1">
      <c r="I725" s="116"/>
    </row>
    <row r="726" spans="9:9" ht="11.25" customHeight="1">
      <c r="I726" s="116"/>
    </row>
    <row r="727" spans="9:9" ht="11.25" customHeight="1">
      <c r="I727" s="116"/>
    </row>
    <row r="728" spans="9:9" ht="11.25" customHeight="1">
      <c r="I728" s="116"/>
    </row>
    <row r="729" spans="9:9" ht="11.25" customHeight="1">
      <c r="I729" s="116"/>
    </row>
    <row r="730" spans="9:9" ht="11.25" customHeight="1">
      <c r="I730" s="116"/>
    </row>
    <row r="731" spans="9:9" ht="11.25" customHeight="1">
      <c r="I731" s="116"/>
    </row>
    <row r="732" spans="9:9" ht="11.25" customHeight="1">
      <c r="I732" s="116"/>
    </row>
    <row r="733" spans="9:9" ht="11.25" customHeight="1">
      <c r="I733" s="116"/>
    </row>
    <row r="734" spans="9:9" ht="11.25" customHeight="1">
      <c r="I734" s="116"/>
    </row>
    <row r="735" spans="9:9" ht="11.25" customHeight="1">
      <c r="I735" s="116"/>
    </row>
    <row r="736" spans="9:9" ht="11.25" customHeight="1">
      <c r="I736" s="116"/>
    </row>
    <row r="737" spans="9:9" ht="11.25" customHeight="1">
      <c r="I737" s="116"/>
    </row>
    <row r="738" spans="9:9" ht="11.25" customHeight="1">
      <c r="I738" s="116"/>
    </row>
    <row r="739" spans="9:9" ht="11.25" customHeight="1">
      <c r="I739" s="116"/>
    </row>
    <row r="740" spans="9:9" ht="11.25" customHeight="1">
      <c r="I740" s="116"/>
    </row>
    <row r="741" spans="9:9" ht="11.25" customHeight="1">
      <c r="I741" s="116"/>
    </row>
    <row r="742" spans="9:9" ht="11.25" customHeight="1">
      <c r="I742" s="116"/>
    </row>
    <row r="743" spans="9:9" ht="11.25" customHeight="1">
      <c r="I743" s="116"/>
    </row>
    <row r="744" spans="9:9" ht="11.25" customHeight="1">
      <c r="I744" s="116"/>
    </row>
    <row r="745" spans="9:9" ht="11.25" customHeight="1">
      <c r="I745" s="116"/>
    </row>
    <row r="746" spans="9:9" ht="11.25" customHeight="1">
      <c r="I746" s="116"/>
    </row>
    <row r="747" spans="9:9" ht="11.25" customHeight="1">
      <c r="I747" s="116"/>
    </row>
    <row r="748" spans="9:9" ht="11.25" customHeight="1">
      <c r="I748" s="116"/>
    </row>
    <row r="749" spans="9:9" ht="11.25" customHeight="1">
      <c r="I749" s="116"/>
    </row>
    <row r="750" spans="9:9" ht="11.25" customHeight="1">
      <c r="I750" s="116"/>
    </row>
    <row r="751" spans="9:9" ht="11.25" customHeight="1">
      <c r="I751" s="116"/>
    </row>
    <row r="752" spans="9:9" ht="11.25" customHeight="1">
      <c r="I752" s="116"/>
    </row>
    <row r="753" spans="9:9" ht="11.25" customHeight="1">
      <c r="I753" s="116"/>
    </row>
    <row r="754" spans="9:9" ht="11.25" customHeight="1">
      <c r="I754" s="116"/>
    </row>
    <row r="755" spans="9:9" ht="11.25" customHeight="1">
      <c r="I755" s="116"/>
    </row>
    <row r="756" spans="9:9" ht="11.25" customHeight="1">
      <c r="I756" s="116"/>
    </row>
    <row r="757" spans="9:9" ht="11.25" customHeight="1">
      <c r="I757" s="116"/>
    </row>
    <row r="758" spans="9:9" ht="11.25" customHeight="1">
      <c r="I758" s="116"/>
    </row>
    <row r="759" spans="9:9" ht="11.25" customHeight="1">
      <c r="I759" s="116"/>
    </row>
    <row r="760" spans="9:9" ht="11.25" customHeight="1">
      <c r="I760" s="116"/>
    </row>
    <row r="761" spans="9:9" ht="11.25" customHeight="1">
      <c r="I761" s="116"/>
    </row>
    <row r="762" spans="9:9" ht="11.25" customHeight="1">
      <c r="I762" s="116"/>
    </row>
    <row r="763" spans="9:9" ht="11.25" customHeight="1">
      <c r="I763" s="116"/>
    </row>
    <row r="764" spans="9:9" ht="11.25" customHeight="1">
      <c r="I764" s="116"/>
    </row>
    <row r="765" spans="9:9" ht="11.25" customHeight="1">
      <c r="I765" s="116"/>
    </row>
    <row r="766" spans="9:9" ht="11.25" customHeight="1">
      <c r="I766" s="116"/>
    </row>
    <row r="767" spans="9:9" ht="11.25" customHeight="1">
      <c r="I767" s="116"/>
    </row>
    <row r="768" spans="9:9" ht="11.25" customHeight="1">
      <c r="I768" s="116"/>
    </row>
    <row r="769" spans="9:9" ht="11.25" customHeight="1">
      <c r="I769" s="116"/>
    </row>
    <row r="770" spans="9:9" ht="11.25" customHeight="1">
      <c r="I770" s="116"/>
    </row>
    <row r="771" spans="9:9" ht="11.25" customHeight="1">
      <c r="I771" s="116"/>
    </row>
    <row r="772" spans="9:9" ht="11.25" customHeight="1">
      <c r="I772" s="116"/>
    </row>
    <row r="773" spans="9:9" ht="11.25" customHeight="1">
      <c r="I773" s="116"/>
    </row>
    <row r="774" spans="9:9" ht="11.25" customHeight="1">
      <c r="I774" s="116"/>
    </row>
    <row r="775" spans="9:9" ht="11.25" customHeight="1">
      <c r="I775" s="116"/>
    </row>
    <row r="776" spans="9:9" ht="11.25" customHeight="1">
      <c r="I776" s="116"/>
    </row>
    <row r="777" spans="9:9" ht="11.25" customHeight="1">
      <c r="I777" s="116"/>
    </row>
    <row r="778" spans="9:9" ht="11.25" customHeight="1">
      <c r="I778" s="116"/>
    </row>
    <row r="779" spans="9:9" ht="11.25" customHeight="1">
      <c r="I779" s="116"/>
    </row>
    <row r="780" spans="9:9" ht="11.25" customHeight="1">
      <c r="I780" s="116"/>
    </row>
    <row r="781" spans="9:9" ht="11.25" customHeight="1">
      <c r="I781" s="116"/>
    </row>
    <row r="782" spans="9:9" ht="11.25" customHeight="1">
      <c r="I782" s="116"/>
    </row>
    <row r="783" spans="9:9" ht="11.25" customHeight="1">
      <c r="I783" s="116"/>
    </row>
    <row r="784" spans="9:9" ht="11.25" customHeight="1">
      <c r="I784" s="116"/>
    </row>
    <row r="785" spans="9:9" ht="11.25" customHeight="1">
      <c r="I785" s="116"/>
    </row>
    <row r="786" spans="9:9" ht="11.25" customHeight="1">
      <c r="I786" s="116"/>
    </row>
    <row r="787" spans="9:9" ht="11.25" customHeight="1">
      <c r="I787" s="116"/>
    </row>
    <row r="788" spans="9:9" ht="11.25" customHeight="1">
      <c r="I788" s="116"/>
    </row>
    <row r="789" spans="9:9" ht="11.25" customHeight="1">
      <c r="I789" s="116"/>
    </row>
    <row r="790" spans="9:9" ht="11.25" customHeight="1">
      <c r="I790" s="116"/>
    </row>
    <row r="791" spans="9:9" ht="11.25" customHeight="1">
      <c r="I791" s="116"/>
    </row>
    <row r="792" spans="9:9" ht="11.25" customHeight="1">
      <c r="I792" s="116"/>
    </row>
    <row r="793" spans="9:9" ht="11.25" customHeight="1">
      <c r="I793" s="116"/>
    </row>
    <row r="794" spans="9:9" ht="11.25" customHeight="1">
      <c r="I794" s="116"/>
    </row>
    <row r="795" spans="9:9" ht="11.25" customHeight="1">
      <c r="I795" s="116"/>
    </row>
    <row r="796" spans="9:9" ht="11.25" customHeight="1">
      <c r="I796" s="116"/>
    </row>
    <row r="797" spans="9:9" ht="11.25" customHeight="1">
      <c r="I797" s="116"/>
    </row>
    <row r="798" spans="9:9" ht="11.25" customHeight="1">
      <c r="I798" s="116"/>
    </row>
    <row r="799" spans="9:9" ht="11.25" customHeight="1">
      <c r="I799" s="116"/>
    </row>
    <row r="800" spans="9:9" ht="11.25" customHeight="1">
      <c r="I800" s="116"/>
    </row>
    <row r="801" spans="9:9" ht="11.25" customHeight="1">
      <c r="I801" s="116"/>
    </row>
    <row r="802" spans="9:9" ht="11.25" customHeight="1">
      <c r="I802" s="116"/>
    </row>
    <row r="803" spans="9:9" ht="11.25" customHeight="1">
      <c r="I803" s="116"/>
    </row>
    <row r="804" spans="9:9" ht="11.25" customHeight="1">
      <c r="I804" s="116"/>
    </row>
    <row r="805" spans="9:9" ht="11.25" customHeight="1">
      <c r="I805" s="116"/>
    </row>
    <row r="806" spans="9:9" ht="11.25" customHeight="1">
      <c r="I806" s="116"/>
    </row>
    <row r="807" spans="9:9" ht="11.25" customHeight="1">
      <c r="I807" s="116"/>
    </row>
    <row r="808" spans="9:9" ht="11.25" customHeight="1">
      <c r="I808" s="116"/>
    </row>
    <row r="809" spans="9:9" ht="11.25" customHeight="1">
      <c r="I809" s="116"/>
    </row>
    <row r="810" spans="9:9" ht="11.25" customHeight="1">
      <c r="I810" s="116"/>
    </row>
    <row r="811" spans="9:9" ht="11.25" customHeight="1">
      <c r="I811" s="116"/>
    </row>
    <row r="812" spans="9:9" ht="11.25" customHeight="1">
      <c r="I812" s="116"/>
    </row>
    <row r="813" spans="9:9" ht="11.25" customHeight="1">
      <c r="I813" s="116"/>
    </row>
    <row r="814" spans="9:9" ht="11.25" customHeight="1">
      <c r="I814" s="116"/>
    </row>
    <row r="815" spans="9:9" ht="11.25" customHeight="1">
      <c r="I815" s="116"/>
    </row>
    <row r="816" spans="9:9" ht="11.25" customHeight="1">
      <c r="I816" s="116"/>
    </row>
    <row r="817" spans="9:9" ht="11.25" customHeight="1">
      <c r="I817" s="116"/>
    </row>
    <row r="818" spans="9:9" ht="11.25" customHeight="1">
      <c r="I818" s="116"/>
    </row>
    <row r="819" spans="9:9" ht="11.25" customHeight="1">
      <c r="I819" s="116"/>
    </row>
    <row r="820" spans="9:9" ht="11.25" customHeight="1">
      <c r="I820" s="116"/>
    </row>
    <row r="821" spans="9:9" ht="11.25" customHeight="1">
      <c r="I821" s="116"/>
    </row>
    <row r="822" spans="9:9" ht="11.25" customHeight="1">
      <c r="I822" s="116"/>
    </row>
    <row r="823" spans="9:9" ht="11.25" customHeight="1">
      <c r="I823" s="116"/>
    </row>
    <row r="824" spans="9:9" ht="11.25" customHeight="1">
      <c r="I824" s="116"/>
    </row>
    <row r="825" spans="9:9" ht="11.25" customHeight="1">
      <c r="I825" s="116"/>
    </row>
    <row r="826" spans="9:9" ht="11.25" customHeight="1">
      <c r="I826" s="116"/>
    </row>
    <row r="827" spans="9:9" ht="11.25" customHeight="1">
      <c r="I827" s="116"/>
    </row>
    <row r="828" spans="9:9" ht="11.25" customHeight="1">
      <c r="I828" s="116"/>
    </row>
    <row r="829" spans="9:9" ht="11.25" customHeight="1">
      <c r="I829" s="116"/>
    </row>
    <row r="830" spans="9:9" ht="11.25" customHeight="1">
      <c r="I830" s="116"/>
    </row>
    <row r="831" spans="9:9" ht="11.25" customHeight="1">
      <c r="I831" s="116"/>
    </row>
    <row r="832" spans="9:9" ht="11.25" customHeight="1">
      <c r="I832" s="116"/>
    </row>
    <row r="833" spans="9:9" ht="11.25" customHeight="1">
      <c r="I833" s="116"/>
    </row>
    <row r="834" spans="9:9" ht="11.25" customHeight="1">
      <c r="I834" s="116"/>
    </row>
    <row r="835" spans="9:9" ht="11.25" customHeight="1">
      <c r="I835" s="116"/>
    </row>
    <row r="836" spans="9:9" ht="11.25" customHeight="1">
      <c r="I836" s="116"/>
    </row>
    <row r="837" spans="9:9" ht="11.25" customHeight="1">
      <c r="I837" s="116"/>
    </row>
    <row r="838" spans="9:9" ht="11.25" customHeight="1">
      <c r="I838" s="116"/>
    </row>
    <row r="839" spans="9:9" ht="11.25" customHeight="1">
      <c r="I839" s="116"/>
    </row>
    <row r="840" spans="9:9" ht="11.25" customHeight="1">
      <c r="I840" s="116"/>
    </row>
    <row r="841" spans="9:9" ht="11.25" customHeight="1">
      <c r="I841" s="116"/>
    </row>
    <row r="842" spans="9:9" ht="11.25" customHeight="1">
      <c r="I842" s="116"/>
    </row>
    <row r="843" spans="9:9" ht="11.25" customHeight="1">
      <c r="I843" s="116"/>
    </row>
    <row r="844" spans="9:9" ht="11.25" customHeight="1">
      <c r="I844" s="116"/>
    </row>
    <row r="845" spans="9:9" ht="11.25" customHeight="1">
      <c r="I845" s="116"/>
    </row>
    <row r="846" spans="9:9" ht="11.25" customHeight="1">
      <c r="I846" s="116"/>
    </row>
    <row r="847" spans="9:9" ht="11.25" customHeight="1">
      <c r="I847" s="116"/>
    </row>
    <row r="848" spans="9:9" ht="11.25" customHeight="1">
      <c r="I848" s="116"/>
    </row>
    <row r="849" spans="9:9" ht="11.25" customHeight="1">
      <c r="I849" s="116"/>
    </row>
    <row r="850" spans="9:9" ht="11.25" customHeight="1">
      <c r="I850" s="116"/>
    </row>
    <row r="851" spans="9:9" ht="11.25" customHeight="1">
      <c r="I851" s="116"/>
    </row>
    <row r="852" spans="9:9" ht="11.25" customHeight="1">
      <c r="I852" s="116"/>
    </row>
    <row r="853" spans="9:9" ht="11.25" customHeight="1">
      <c r="I853" s="116"/>
    </row>
    <row r="854" spans="9:9" ht="11.25" customHeight="1">
      <c r="I854" s="116"/>
    </row>
    <row r="855" spans="9:9" ht="11.25" customHeight="1">
      <c r="I855" s="116"/>
    </row>
    <row r="856" spans="9:9" ht="11.25" customHeight="1">
      <c r="I856" s="116"/>
    </row>
    <row r="857" spans="9:9" ht="11.25" customHeight="1">
      <c r="I857" s="116"/>
    </row>
    <row r="858" spans="9:9" ht="11.25" customHeight="1">
      <c r="I858" s="116"/>
    </row>
    <row r="859" spans="9:9" ht="11.25" customHeight="1">
      <c r="I859" s="116"/>
    </row>
    <row r="860" spans="9:9" ht="11.25" customHeight="1">
      <c r="I860" s="116"/>
    </row>
    <row r="861" spans="9:9" ht="11.25" customHeight="1">
      <c r="I861" s="116"/>
    </row>
    <row r="862" spans="9:9" ht="11.25" customHeight="1">
      <c r="I862" s="116"/>
    </row>
    <row r="863" spans="9:9" ht="11.25" customHeight="1">
      <c r="I863" s="116"/>
    </row>
    <row r="864" spans="9:9" ht="11.25" customHeight="1">
      <c r="I864" s="116"/>
    </row>
    <row r="865" spans="9:9" ht="11.25" customHeight="1">
      <c r="I865" s="116"/>
    </row>
    <row r="866" spans="9:9" ht="11.25" customHeight="1">
      <c r="I866" s="116"/>
    </row>
    <row r="867" spans="9:9" ht="11.25" customHeight="1">
      <c r="I867" s="116"/>
    </row>
    <row r="868" spans="9:9" ht="11.25" customHeight="1">
      <c r="I868" s="116"/>
    </row>
    <row r="869" spans="9:9" ht="11.25" customHeight="1">
      <c r="I869" s="116"/>
    </row>
    <row r="870" spans="9:9" ht="11.25" customHeight="1">
      <c r="I870" s="116"/>
    </row>
    <row r="871" spans="9:9" ht="11.25" customHeight="1">
      <c r="I871" s="116"/>
    </row>
    <row r="872" spans="9:9" ht="11.25" customHeight="1">
      <c r="I872" s="116"/>
    </row>
    <row r="873" spans="9:9" ht="11.25" customHeight="1">
      <c r="I873" s="116"/>
    </row>
    <row r="874" spans="9:9" ht="11.25" customHeight="1">
      <c r="I874" s="116"/>
    </row>
    <row r="875" spans="9:9" ht="11.25" customHeight="1">
      <c r="I875" s="116"/>
    </row>
    <row r="876" spans="9:9" ht="11.25" customHeight="1">
      <c r="I876" s="116"/>
    </row>
    <row r="877" spans="9:9" ht="11.25" customHeight="1">
      <c r="I877" s="116"/>
    </row>
    <row r="878" spans="9:9" ht="11.25" customHeight="1">
      <c r="I878" s="116"/>
    </row>
    <row r="879" spans="9:9" ht="11.25" customHeight="1">
      <c r="I879" s="116"/>
    </row>
    <row r="880" spans="9:9" ht="11.25" customHeight="1">
      <c r="I880" s="116"/>
    </row>
    <row r="881" spans="9:9" ht="11.25" customHeight="1">
      <c r="I881" s="116"/>
    </row>
    <row r="882" spans="9:9" ht="11.25" customHeight="1">
      <c r="I882" s="116"/>
    </row>
    <row r="883" spans="9:9" ht="11.25" customHeight="1">
      <c r="I883" s="116"/>
    </row>
    <row r="884" spans="9:9" ht="11.25" customHeight="1">
      <c r="I884" s="116"/>
    </row>
    <row r="885" spans="9:9" ht="11.25" customHeight="1">
      <c r="I885" s="116"/>
    </row>
    <row r="886" spans="9:9" ht="11.25" customHeight="1">
      <c r="I886" s="116"/>
    </row>
    <row r="887" spans="9:9" ht="11.25" customHeight="1">
      <c r="I887" s="116"/>
    </row>
    <row r="888" spans="9:9" ht="11.25" customHeight="1">
      <c r="I888" s="116"/>
    </row>
    <row r="889" spans="9:9" ht="11.25" customHeight="1">
      <c r="I889" s="116"/>
    </row>
    <row r="890" spans="9:9" ht="11.25" customHeight="1">
      <c r="I890" s="116"/>
    </row>
    <row r="891" spans="9:9" ht="11.25" customHeight="1">
      <c r="I891" s="116"/>
    </row>
    <row r="892" spans="9:9" ht="11.25" customHeight="1">
      <c r="I892" s="116"/>
    </row>
    <row r="893" spans="9:9" ht="11.25" customHeight="1">
      <c r="I893" s="116"/>
    </row>
    <row r="894" spans="9:9" ht="11.25" customHeight="1">
      <c r="I894" s="116"/>
    </row>
    <row r="895" spans="9:9" ht="11.25" customHeight="1">
      <c r="I895" s="116"/>
    </row>
    <row r="896" spans="9:9" ht="11.25" customHeight="1">
      <c r="I896" s="116"/>
    </row>
    <row r="897" spans="9:9" ht="11.25" customHeight="1">
      <c r="I897" s="116"/>
    </row>
    <row r="898" spans="9:9" ht="11.25" customHeight="1">
      <c r="I898" s="116"/>
    </row>
    <row r="899" spans="9:9" ht="11.25" customHeight="1">
      <c r="I899" s="116"/>
    </row>
    <row r="900" spans="9:9" ht="11.25" customHeight="1">
      <c r="I900" s="116"/>
    </row>
    <row r="901" spans="9:9" ht="11.25" customHeight="1">
      <c r="I901" s="116"/>
    </row>
    <row r="902" spans="9:9" ht="11.25" customHeight="1">
      <c r="I902" s="116"/>
    </row>
    <row r="903" spans="9:9" ht="11.25" customHeight="1">
      <c r="I903" s="116"/>
    </row>
    <row r="904" spans="9:9" ht="11.25" customHeight="1">
      <c r="I904" s="116"/>
    </row>
    <row r="905" spans="9:9" ht="11.25" customHeight="1">
      <c r="I905" s="116"/>
    </row>
    <row r="906" spans="9:9" ht="11.25" customHeight="1">
      <c r="I906" s="116"/>
    </row>
    <row r="907" spans="9:9" ht="11.25" customHeight="1">
      <c r="I907" s="116"/>
    </row>
    <row r="908" spans="9:9" ht="11.25" customHeight="1">
      <c r="I908" s="116"/>
    </row>
    <row r="909" spans="9:9" ht="11.25" customHeight="1">
      <c r="I909" s="116"/>
    </row>
    <row r="910" spans="9:9" ht="11.25" customHeight="1">
      <c r="I910" s="116"/>
    </row>
    <row r="911" spans="9:9" ht="11.25" customHeight="1">
      <c r="I911" s="116"/>
    </row>
    <row r="912" spans="9:9" ht="11.25" customHeight="1">
      <c r="I912" s="116"/>
    </row>
    <row r="913" spans="9:9" ht="11.25" customHeight="1">
      <c r="I913" s="116"/>
    </row>
    <row r="914" spans="9:9" ht="11.25" customHeight="1">
      <c r="I914" s="116"/>
    </row>
    <row r="915" spans="9:9" ht="11.25" customHeight="1">
      <c r="I915" s="116"/>
    </row>
    <row r="916" spans="9:9" ht="11.25" customHeight="1">
      <c r="I916" s="116"/>
    </row>
    <row r="917" spans="9:9" ht="11.25" customHeight="1">
      <c r="I917" s="116"/>
    </row>
    <row r="918" spans="9:9" ht="11.25" customHeight="1">
      <c r="I918" s="116"/>
    </row>
    <row r="919" spans="9:9" ht="11.25" customHeight="1">
      <c r="I919" s="116"/>
    </row>
    <row r="920" spans="9:9" ht="11.25" customHeight="1">
      <c r="I920" s="116"/>
    </row>
    <row r="921" spans="9:9" ht="11.25" customHeight="1">
      <c r="I921" s="116"/>
    </row>
    <row r="922" spans="9:9" ht="11.25" customHeight="1">
      <c r="I922" s="116"/>
    </row>
    <row r="923" spans="9:9" ht="11.25" customHeight="1">
      <c r="I923" s="116"/>
    </row>
    <row r="924" spans="9:9" ht="11.25" customHeight="1">
      <c r="I924" s="116"/>
    </row>
    <row r="925" spans="9:9" ht="11.25" customHeight="1">
      <c r="I925" s="116"/>
    </row>
    <row r="926" spans="9:9" ht="11.25" customHeight="1">
      <c r="I926" s="116"/>
    </row>
    <row r="927" spans="9:9" ht="11.25" customHeight="1">
      <c r="I927" s="116"/>
    </row>
    <row r="928" spans="9:9" ht="11.25" customHeight="1">
      <c r="I928" s="116"/>
    </row>
    <row r="929" spans="9:9" ht="11.25" customHeight="1">
      <c r="I929" s="116"/>
    </row>
    <row r="930" spans="9:9" ht="11.25" customHeight="1">
      <c r="I930" s="116"/>
    </row>
    <row r="931" spans="9:9" ht="11.25" customHeight="1">
      <c r="I931" s="116"/>
    </row>
    <row r="932" spans="9:9" ht="11.25" customHeight="1">
      <c r="I932" s="116"/>
    </row>
    <row r="933" spans="9:9" ht="11.25" customHeight="1">
      <c r="I933" s="116"/>
    </row>
    <row r="934" spans="9:9" ht="11.25" customHeight="1">
      <c r="I934" s="116"/>
    </row>
    <row r="935" spans="9:9" ht="11.25" customHeight="1">
      <c r="I935" s="116"/>
    </row>
    <row r="936" spans="9:9" ht="11.25" customHeight="1">
      <c r="I936" s="116"/>
    </row>
    <row r="937" spans="9:9" ht="11.25" customHeight="1">
      <c r="I937" s="116"/>
    </row>
    <row r="938" spans="9:9" ht="11.25" customHeight="1">
      <c r="I938" s="116"/>
    </row>
    <row r="939" spans="9:9" ht="11.25" customHeight="1">
      <c r="I939" s="116"/>
    </row>
    <row r="940" spans="9:9" ht="11.25" customHeight="1">
      <c r="I940" s="116"/>
    </row>
    <row r="941" spans="9:9" ht="11.25" customHeight="1">
      <c r="I941" s="116"/>
    </row>
    <row r="942" spans="9:9" ht="11.25" customHeight="1">
      <c r="I942" s="116"/>
    </row>
    <row r="943" spans="9:9" ht="11.25" customHeight="1">
      <c r="I943" s="116"/>
    </row>
    <row r="944" spans="9:9" ht="11.25" customHeight="1">
      <c r="I944" s="116"/>
    </row>
    <row r="945" spans="9:9" ht="11.25" customHeight="1">
      <c r="I945" s="116"/>
    </row>
    <row r="946" spans="9:9" ht="11.25" customHeight="1">
      <c r="I946" s="116"/>
    </row>
    <row r="947" spans="9:9" ht="11.25" customHeight="1">
      <c r="I947" s="116"/>
    </row>
    <row r="948" spans="9:9" ht="11.25" customHeight="1">
      <c r="I948" s="116"/>
    </row>
    <row r="949" spans="9:9" ht="11.25" customHeight="1">
      <c r="I949" s="116"/>
    </row>
    <row r="950" spans="9:9" ht="11.25" customHeight="1">
      <c r="I950" s="116"/>
    </row>
    <row r="951" spans="9:9" ht="11.25" customHeight="1">
      <c r="I951" s="116"/>
    </row>
    <row r="952" spans="9:9" ht="11.25" customHeight="1">
      <c r="I952" s="116"/>
    </row>
    <row r="953" spans="9:9" ht="11.25" customHeight="1">
      <c r="I953" s="116"/>
    </row>
    <row r="954" spans="9:9" ht="11.25" customHeight="1">
      <c r="I954" s="116"/>
    </row>
    <row r="955" spans="9:9" ht="11.25" customHeight="1">
      <c r="I955" s="116"/>
    </row>
    <row r="956" spans="9:9" ht="11.25" customHeight="1">
      <c r="I956" s="116"/>
    </row>
    <row r="957" spans="9:9" ht="11.25" customHeight="1">
      <c r="I957" s="116"/>
    </row>
    <row r="958" spans="9:9" ht="11.25" customHeight="1">
      <c r="I958" s="116"/>
    </row>
    <row r="959" spans="9:9" ht="11.25" customHeight="1">
      <c r="I959" s="116"/>
    </row>
    <row r="960" spans="9:9" ht="11.25" customHeight="1">
      <c r="I960" s="116"/>
    </row>
    <row r="961" spans="9:9" ht="11.25" customHeight="1">
      <c r="I961" s="116"/>
    </row>
    <row r="962" spans="9:9" ht="11.25" customHeight="1">
      <c r="I962" s="116"/>
    </row>
    <row r="963" spans="9:9" ht="11.25" customHeight="1">
      <c r="I963" s="116"/>
    </row>
    <row r="964" spans="9:9" ht="11.25" customHeight="1">
      <c r="I964" s="116"/>
    </row>
    <row r="965" spans="9:9" ht="11.25" customHeight="1">
      <c r="I965" s="116"/>
    </row>
    <row r="966" spans="9:9" ht="11.25" customHeight="1">
      <c r="I966" s="116"/>
    </row>
    <row r="967" spans="9:9" ht="11.25" customHeight="1">
      <c r="I967" s="116"/>
    </row>
    <row r="968" spans="9:9" ht="11.25" customHeight="1">
      <c r="I968" s="116"/>
    </row>
    <row r="969" spans="9:9" ht="11.25" customHeight="1">
      <c r="I969" s="116"/>
    </row>
    <row r="970" spans="9:9" ht="11.25" customHeight="1">
      <c r="I970" s="116"/>
    </row>
    <row r="971" spans="9:9" ht="11.25" customHeight="1">
      <c r="I971" s="116"/>
    </row>
    <row r="972" spans="9:9" ht="11.25" customHeight="1">
      <c r="I972" s="116"/>
    </row>
    <row r="973" spans="9:9" ht="11.25" customHeight="1">
      <c r="I973" s="116"/>
    </row>
    <row r="974" spans="9:9" ht="11.25" customHeight="1">
      <c r="I974" s="116"/>
    </row>
    <row r="975" spans="9:9" ht="11.25" customHeight="1">
      <c r="I975" s="116"/>
    </row>
    <row r="976" spans="9:9" ht="11.25" customHeight="1">
      <c r="I976" s="116"/>
    </row>
    <row r="977" spans="9:9" ht="11.25" customHeight="1">
      <c r="I977" s="116"/>
    </row>
    <row r="978" spans="9:9" ht="11.25" customHeight="1">
      <c r="I978" s="116"/>
    </row>
    <row r="979" spans="9:9" ht="11.25" customHeight="1">
      <c r="I979" s="116"/>
    </row>
    <row r="980" spans="9:9" ht="11.25" customHeight="1">
      <c r="I980" s="116"/>
    </row>
    <row r="981" spans="9:9" ht="11.25" customHeight="1">
      <c r="I981" s="116"/>
    </row>
    <row r="982" spans="9:9" ht="11.25" customHeight="1">
      <c r="I982" s="116"/>
    </row>
    <row r="983" spans="9:9" ht="11.25" customHeight="1">
      <c r="I983" s="116"/>
    </row>
    <row r="984" spans="9:9" ht="11.25" customHeight="1">
      <c r="I984" s="116"/>
    </row>
    <row r="985" spans="9:9" ht="11.25" customHeight="1">
      <c r="I985" s="116"/>
    </row>
    <row r="986" spans="9:9" ht="11.25" customHeight="1">
      <c r="I986" s="116"/>
    </row>
    <row r="987" spans="9:9" ht="11.25" customHeight="1">
      <c r="I987" s="116"/>
    </row>
    <row r="988" spans="9:9" ht="11.25" customHeight="1">
      <c r="I988" s="116"/>
    </row>
    <row r="989" spans="9:9" ht="11.25" customHeight="1">
      <c r="I989" s="116"/>
    </row>
    <row r="990" spans="9:9" ht="11.25" customHeight="1">
      <c r="I990" s="116"/>
    </row>
    <row r="991" spans="9:9" ht="11.25" customHeight="1">
      <c r="I991" s="116"/>
    </row>
    <row r="992" spans="9:9" ht="11.25" customHeight="1">
      <c r="I992" s="116"/>
    </row>
    <row r="993" spans="9:9" ht="11.25" customHeight="1">
      <c r="I993" s="116"/>
    </row>
    <row r="994" spans="9:9" ht="11.25" customHeight="1">
      <c r="I994" s="116"/>
    </row>
    <row r="995" spans="9:9" ht="11.25" customHeight="1">
      <c r="I995" s="116"/>
    </row>
    <row r="996" spans="9:9" ht="11.25" customHeight="1">
      <c r="I996" s="116"/>
    </row>
    <row r="997" spans="9:9" ht="11.25" customHeight="1">
      <c r="I997" s="116"/>
    </row>
    <row r="998" spans="9:9" ht="11.25" customHeight="1">
      <c r="I998" s="116"/>
    </row>
    <row r="999" spans="9:9" ht="11.25" customHeight="1">
      <c r="I999" s="116"/>
    </row>
    <row r="1000" spans="9:9" ht="11.25" customHeight="1">
      <c r="I1000" s="116"/>
    </row>
    <row r="1001" spans="9:9" ht="11.25" customHeight="1">
      <c r="I1001" s="116"/>
    </row>
    <row r="1002" spans="9:9" ht="11.25" customHeight="1">
      <c r="I1002" s="116"/>
    </row>
    <row r="1003" spans="9:9" ht="11.25" customHeight="1">
      <c r="I1003" s="116"/>
    </row>
    <row r="1004" spans="9:9" ht="11.25" customHeight="1">
      <c r="I1004" s="116"/>
    </row>
    <row r="1005" spans="9:9" ht="11.25" customHeight="1">
      <c r="I1005" s="116"/>
    </row>
    <row r="1006" spans="9:9" ht="11.25" customHeight="1">
      <c r="I1006" s="116"/>
    </row>
    <row r="1007" spans="9:9" ht="11.25" customHeight="1">
      <c r="I1007" s="116"/>
    </row>
    <row r="1008" spans="9:9" ht="11.25" customHeight="1">
      <c r="I1008" s="116"/>
    </row>
    <row r="1009" spans="9:9" ht="11.25" customHeight="1">
      <c r="I1009" s="116"/>
    </row>
    <row r="1010" spans="9:9" ht="11.25" customHeight="1">
      <c r="I1010" s="116"/>
    </row>
    <row r="1011" spans="9:9" ht="11.25" customHeight="1">
      <c r="I1011" s="116"/>
    </row>
    <row r="1012" spans="9:9" ht="11.25" customHeight="1">
      <c r="I1012" s="116"/>
    </row>
    <row r="1013" spans="9:9" ht="11.25" customHeight="1">
      <c r="I1013" s="116"/>
    </row>
    <row r="1014" spans="9:9" ht="11.25" customHeight="1">
      <c r="I1014" s="116"/>
    </row>
    <row r="1015" spans="9:9" ht="11.25" customHeight="1">
      <c r="I1015" s="116"/>
    </row>
    <row r="1016" spans="9:9" ht="11.25" customHeight="1">
      <c r="I1016" s="116"/>
    </row>
    <row r="1017" spans="9:9" ht="11.25" customHeight="1">
      <c r="I1017" s="116"/>
    </row>
    <row r="1018" spans="9:9" ht="11.25" customHeight="1">
      <c r="I1018" s="116"/>
    </row>
    <row r="1019" spans="9:9" ht="11.25" customHeight="1">
      <c r="I1019" s="116"/>
    </row>
    <row r="1020" spans="9:9" ht="11.25" customHeight="1">
      <c r="I1020" s="116"/>
    </row>
    <row r="1021" spans="9:9" ht="11.25" customHeight="1">
      <c r="I1021" s="116"/>
    </row>
    <row r="1022" spans="9:9" ht="11.25" customHeight="1">
      <c r="I1022" s="116"/>
    </row>
    <row r="1023" spans="9:9" ht="11.25" customHeight="1">
      <c r="I1023" s="116"/>
    </row>
    <row r="1024" spans="9:9" ht="11.25" customHeight="1">
      <c r="I1024" s="116"/>
    </row>
    <row r="1025" spans="9:9" ht="11.25" customHeight="1">
      <c r="I1025" s="116"/>
    </row>
    <row r="1026" spans="9:9" ht="11.25" customHeight="1">
      <c r="I1026" s="116"/>
    </row>
    <row r="1027" spans="9:9" ht="11.25" customHeight="1">
      <c r="I1027" s="116"/>
    </row>
    <row r="1028" spans="9:9" ht="11.25" customHeight="1">
      <c r="I1028" s="116"/>
    </row>
    <row r="1029" spans="9:9" ht="11.25" customHeight="1">
      <c r="I1029" s="116"/>
    </row>
    <row r="1030" spans="9:9" ht="11.25" customHeight="1">
      <c r="I1030" s="116"/>
    </row>
    <row r="1031" spans="9:9" ht="11.25" customHeight="1">
      <c r="I1031" s="116"/>
    </row>
    <row r="1032" spans="9:9" ht="11.25" customHeight="1">
      <c r="I1032" s="116"/>
    </row>
    <row r="1033" spans="9:9" ht="11.25" customHeight="1">
      <c r="I1033" s="116"/>
    </row>
    <row r="1034" spans="9:9" ht="11.25" customHeight="1">
      <c r="I1034" s="116"/>
    </row>
    <row r="1035" spans="9:9" ht="11.25" customHeight="1">
      <c r="I1035" s="116"/>
    </row>
    <row r="1036" spans="9:9" ht="11.25" customHeight="1">
      <c r="I1036" s="116"/>
    </row>
    <row r="1037" spans="9:9" ht="11.25" customHeight="1">
      <c r="I1037" s="116"/>
    </row>
    <row r="1038" spans="9:9" ht="11.25" customHeight="1">
      <c r="I1038" s="116"/>
    </row>
    <row r="1039" spans="9:9" ht="11.25" customHeight="1">
      <c r="I1039" s="116"/>
    </row>
    <row r="1040" spans="9:9" ht="11.25" customHeight="1">
      <c r="I1040" s="116"/>
    </row>
    <row r="1041" spans="9:9" ht="11.25" customHeight="1">
      <c r="I1041" s="116"/>
    </row>
    <row r="1042" spans="9:9" ht="11.25" customHeight="1">
      <c r="I1042" s="116"/>
    </row>
    <row r="1043" spans="9:9" ht="11.25" customHeight="1">
      <c r="I1043" s="116"/>
    </row>
    <row r="1044" spans="9:9" ht="11.25" customHeight="1">
      <c r="I1044" s="116"/>
    </row>
    <row r="1045" spans="9:9" ht="11.25" customHeight="1">
      <c r="I1045" s="116"/>
    </row>
    <row r="1046" spans="9:9" ht="11.25" customHeight="1">
      <c r="I1046" s="116"/>
    </row>
    <row r="1047" spans="9:9" ht="11.25" customHeight="1">
      <c r="I1047" s="116"/>
    </row>
    <row r="1048" spans="9:9" ht="11.25" customHeight="1">
      <c r="I1048" s="116"/>
    </row>
    <row r="1049" spans="9:9" ht="11.25" customHeight="1">
      <c r="I1049" s="116"/>
    </row>
    <row r="1050" spans="9:9" ht="11.25" customHeight="1">
      <c r="I1050" s="116"/>
    </row>
    <row r="1051" spans="9:9" ht="11.25" customHeight="1">
      <c r="I1051" s="116"/>
    </row>
    <row r="1052" spans="9:9" ht="11.25" customHeight="1">
      <c r="I1052" s="116"/>
    </row>
    <row r="1053" spans="9:9" ht="11.25" customHeight="1">
      <c r="I1053" s="116"/>
    </row>
    <row r="1054" spans="9:9" ht="11.25" customHeight="1">
      <c r="I1054" s="116"/>
    </row>
    <row r="1055" spans="9:9" ht="11.25" customHeight="1">
      <c r="I1055" s="116"/>
    </row>
    <row r="1056" spans="9:9" ht="11.25" customHeight="1">
      <c r="I1056" s="116"/>
    </row>
    <row r="1057" spans="9:9" ht="11.25" customHeight="1">
      <c r="I1057" s="116"/>
    </row>
    <row r="1058" spans="9:9" ht="11.25" customHeight="1">
      <c r="I1058" s="116"/>
    </row>
    <row r="1059" spans="9:9" ht="11.25" customHeight="1">
      <c r="I1059" s="116"/>
    </row>
    <row r="1060" spans="9:9" ht="11.25" customHeight="1">
      <c r="I1060" s="116"/>
    </row>
    <row r="1061" spans="9:9" ht="11.25" customHeight="1">
      <c r="I1061" s="116"/>
    </row>
    <row r="1062" spans="9:9" ht="11.25" customHeight="1">
      <c r="I1062" s="116"/>
    </row>
    <row r="1063" spans="9:9" ht="11.25" customHeight="1">
      <c r="I1063" s="116"/>
    </row>
    <row r="1064" spans="9:9" ht="11.25" customHeight="1">
      <c r="I1064" s="116"/>
    </row>
    <row r="1065" spans="9:9" ht="11.25" customHeight="1">
      <c r="I1065" s="116"/>
    </row>
    <row r="1066" spans="9:9" ht="11.25" customHeight="1">
      <c r="I1066" s="116"/>
    </row>
    <row r="1067" spans="9:9" ht="11.25" customHeight="1">
      <c r="I1067" s="116"/>
    </row>
    <row r="1068" spans="9:9" ht="11.25" customHeight="1">
      <c r="I1068" s="116"/>
    </row>
    <row r="1069" spans="9:9" ht="11.25" customHeight="1">
      <c r="I1069" s="116"/>
    </row>
    <row r="1070" spans="9:9" ht="11.25" customHeight="1">
      <c r="I1070" s="116"/>
    </row>
    <row r="1071" spans="9:9" ht="11.25" customHeight="1">
      <c r="I1071" s="116"/>
    </row>
    <row r="1072" spans="9:9" ht="11.25" customHeight="1">
      <c r="I1072" s="116"/>
    </row>
    <row r="1073" spans="9:9" ht="11.25" customHeight="1">
      <c r="I1073" s="116"/>
    </row>
    <row r="1074" spans="9:9" ht="11.25" customHeight="1">
      <c r="I1074" s="116"/>
    </row>
    <row r="1075" spans="9:9" ht="11.25" customHeight="1">
      <c r="I1075" s="116"/>
    </row>
    <row r="1076" spans="9:9" ht="11.25" customHeight="1">
      <c r="I1076" s="116"/>
    </row>
    <row r="1077" spans="9:9" ht="11.25" customHeight="1">
      <c r="I1077" s="116"/>
    </row>
    <row r="1078" spans="9:9" ht="11.25" customHeight="1">
      <c r="I1078" s="116"/>
    </row>
    <row r="1079" spans="9:9" ht="11.25" customHeight="1">
      <c r="I1079" s="116"/>
    </row>
    <row r="1080" spans="9:9" ht="11.25" customHeight="1">
      <c r="I1080" s="116"/>
    </row>
    <row r="1081" spans="9:9" ht="11.25" customHeight="1">
      <c r="I1081" s="116"/>
    </row>
    <row r="1082" spans="9:9" ht="11.25" customHeight="1">
      <c r="I1082" s="116"/>
    </row>
    <row r="1083" spans="9:9" ht="11.25" customHeight="1">
      <c r="I1083" s="116"/>
    </row>
    <row r="1084" spans="9:9" ht="11.25" customHeight="1">
      <c r="I1084" s="116"/>
    </row>
    <row r="1085" spans="9:9" ht="11.25" customHeight="1">
      <c r="I1085" s="116"/>
    </row>
    <row r="1086" spans="9:9" ht="11.25" customHeight="1">
      <c r="I1086" s="116"/>
    </row>
    <row r="1087" spans="9:9" ht="11.25" customHeight="1">
      <c r="I1087" s="116"/>
    </row>
    <row r="1088" spans="9:9" ht="11.25" customHeight="1">
      <c r="I1088" s="116"/>
    </row>
    <row r="1089" spans="9:9" ht="11.25" customHeight="1">
      <c r="I1089" s="116"/>
    </row>
    <row r="1090" spans="9:9" ht="11.25" customHeight="1">
      <c r="I1090" s="116"/>
    </row>
    <row r="1091" spans="9:9" ht="11.25" customHeight="1">
      <c r="I1091" s="116"/>
    </row>
    <row r="1092" spans="9:9" ht="11.25" customHeight="1">
      <c r="I1092" s="116"/>
    </row>
    <row r="1093" spans="9:9" ht="11.25" customHeight="1">
      <c r="I1093" s="116"/>
    </row>
    <row r="1094" spans="9:9" ht="11.25" customHeight="1">
      <c r="I1094" s="116"/>
    </row>
    <row r="1095" spans="9:9" ht="11.25" customHeight="1">
      <c r="I1095" s="116"/>
    </row>
    <row r="1096" spans="9:9" ht="11.25" customHeight="1">
      <c r="I1096" s="116"/>
    </row>
    <row r="1097" spans="9:9" ht="11.25" customHeight="1">
      <c r="I1097" s="116"/>
    </row>
    <row r="1098" spans="9:9" ht="11.25" customHeight="1">
      <c r="I1098" s="116"/>
    </row>
    <row r="1099" spans="9:9" ht="11.25" customHeight="1">
      <c r="I1099" s="116"/>
    </row>
    <row r="1100" spans="9:9" ht="11.25" customHeight="1">
      <c r="I1100" s="116"/>
    </row>
    <row r="1101" spans="9:9" ht="11.25" customHeight="1">
      <c r="I1101" s="116"/>
    </row>
    <row r="1102" spans="9:9" ht="11.25" customHeight="1">
      <c r="I1102" s="116"/>
    </row>
    <row r="1103" spans="9:9" ht="11.25" customHeight="1">
      <c r="I1103" s="116"/>
    </row>
    <row r="1104" spans="9:9" ht="11.25" customHeight="1">
      <c r="I1104" s="116"/>
    </row>
    <row r="1105" spans="9:9" ht="11.25" customHeight="1">
      <c r="I1105" s="116"/>
    </row>
    <row r="1106" spans="9:9" ht="11.25" customHeight="1">
      <c r="I1106" s="116"/>
    </row>
    <row r="1107" spans="9:9" ht="11.25" customHeight="1">
      <c r="I1107" s="116"/>
    </row>
    <row r="1108" spans="9:9" ht="11.25" customHeight="1">
      <c r="I1108" s="116"/>
    </row>
    <row r="1109" spans="9:9" ht="11.25" customHeight="1">
      <c r="I1109" s="116"/>
    </row>
    <row r="1110" spans="9:9" ht="11.25" customHeight="1">
      <c r="I1110" s="116"/>
    </row>
    <row r="1111" spans="9:9" ht="11.25" customHeight="1">
      <c r="I1111" s="116"/>
    </row>
    <row r="1112" spans="9:9" ht="11.25" customHeight="1">
      <c r="I1112" s="116"/>
    </row>
    <row r="1113" spans="9:9" ht="11.25" customHeight="1">
      <c r="I1113" s="116"/>
    </row>
    <row r="1114" spans="9:9" ht="11.25" customHeight="1">
      <c r="I1114" s="116"/>
    </row>
    <row r="1115" spans="9:9" ht="11.25" customHeight="1">
      <c r="I1115" s="116"/>
    </row>
    <row r="1116" spans="9:9" ht="11.25" customHeight="1">
      <c r="I1116" s="116"/>
    </row>
    <row r="1117" spans="9:9" ht="11.25" customHeight="1">
      <c r="I1117" s="116"/>
    </row>
    <row r="1118" spans="9:9" ht="11.25" customHeight="1">
      <c r="I1118" s="116"/>
    </row>
    <row r="1119" spans="9:9" ht="11.25" customHeight="1">
      <c r="I1119" s="116"/>
    </row>
    <row r="1120" spans="9:9" ht="11.25" customHeight="1">
      <c r="I1120" s="116"/>
    </row>
    <row r="1121" spans="9:9" ht="11.25" customHeight="1">
      <c r="I1121" s="116"/>
    </row>
    <row r="1122" spans="9:9" ht="11.25" customHeight="1">
      <c r="I1122" s="116"/>
    </row>
    <row r="1123" spans="9:9" ht="11.25" customHeight="1">
      <c r="I1123" s="116"/>
    </row>
    <row r="1124" spans="9:9" ht="11.25" customHeight="1">
      <c r="I1124" s="116"/>
    </row>
    <row r="1125" spans="9:9" ht="11.25" customHeight="1">
      <c r="I1125" s="116"/>
    </row>
    <row r="1126" spans="9:9" ht="11.25" customHeight="1">
      <c r="I1126" s="116"/>
    </row>
    <row r="1127" spans="9:9" ht="11.25" customHeight="1">
      <c r="I1127" s="116"/>
    </row>
    <row r="1128" spans="9:9" ht="11.25" customHeight="1">
      <c r="I1128" s="116"/>
    </row>
    <row r="1129" spans="9:9" ht="11.25" customHeight="1">
      <c r="I1129" s="116"/>
    </row>
    <row r="1130" spans="9:9" ht="11.25" customHeight="1">
      <c r="I1130" s="116"/>
    </row>
    <row r="1131" spans="9:9" ht="11.25" customHeight="1">
      <c r="I1131" s="116"/>
    </row>
    <row r="1132" spans="9:9" ht="11.25" customHeight="1">
      <c r="I1132" s="116"/>
    </row>
    <row r="1133" spans="9:9" ht="11.25" customHeight="1">
      <c r="I1133" s="116"/>
    </row>
    <row r="1134" spans="9:9" ht="11.25" customHeight="1">
      <c r="I1134" s="116"/>
    </row>
    <row r="1135" spans="9:9" ht="11.25" customHeight="1">
      <c r="I1135" s="116"/>
    </row>
    <row r="1136" spans="9:9" ht="11.25" customHeight="1">
      <c r="I1136" s="116"/>
    </row>
    <row r="1137" spans="9:9" ht="11.25" customHeight="1">
      <c r="I1137" s="116"/>
    </row>
    <row r="1138" spans="9:9" ht="11.25" customHeight="1">
      <c r="I1138" s="116"/>
    </row>
    <row r="1139" spans="9:9" ht="11.25" customHeight="1">
      <c r="I1139" s="116"/>
    </row>
    <row r="1140" spans="9:9" ht="11.25" customHeight="1">
      <c r="I1140" s="116"/>
    </row>
    <row r="1141" spans="9:9" ht="11.25" customHeight="1">
      <c r="I1141" s="116"/>
    </row>
    <row r="1142" spans="9:9" ht="11.25" customHeight="1">
      <c r="I1142" s="116"/>
    </row>
    <row r="1143" spans="9:9" ht="11.25" customHeight="1">
      <c r="I1143" s="116"/>
    </row>
    <row r="1144" spans="9:9" ht="11.25" customHeight="1">
      <c r="I1144" s="116"/>
    </row>
    <row r="1145" spans="9:9" ht="11.25" customHeight="1">
      <c r="I1145" s="116"/>
    </row>
    <row r="1146" spans="9:9" ht="11.25" customHeight="1">
      <c r="I1146" s="116"/>
    </row>
    <row r="1147" spans="9:9" ht="11.25" customHeight="1">
      <c r="I1147" s="116"/>
    </row>
    <row r="1148" spans="9:9" ht="11.25" customHeight="1">
      <c r="I1148" s="116"/>
    </row>
    <row r="1149" spans="9:9" ht="11.25" customHeight="1">
      <c r="I1149" s="116"/>
    </row>
    <row r="1150" spans="9:9" ht="11.25" customHeight="1">
      <c r="I1150" s="116"/>
    </row>
    <row r="1151" spans="9:9" ht="11.25" customHeight="1">
      <c r="I1151" s="116"/>
    </row>
    <row r="1152" spans="9:9" ht="11.25" customHeight="1">
      <c r="I1152" s="116"/>
    </row>
    <row r="1153" spans="9:9" ht="11.25" customHeight="1">
      <c r="I1153" s="116"/>
    </row>
    <row r="1154" spans="9:9" ht="11.25" customHeight="1">
      <c r="I1154" s="116"/>
    </row>
    <row r="1155" spans="9:9" ht="11.25" customHeight="1">
      <c r="I1155" s="116"/>
    </row>
    <row r="1156" spans="9:9" ht="11.25" customHeight="1">
      <c r="I1156" s="116"/>
    </row>
    <row r="1157" spans="9:9" ht="11.25" customHeight="1">
      <c r="I1157" s="116"/>
    </row>
    <row r="1158" spans="9:9" ht="11.25" customHeight="1">
      <c r="I1158" s="116"/>
    </row>
    <row r="1159" spans="9:9" ht="11.25" customHeight="1">
      <c r="I1159" s="116"/>
    </row>
    <row r="1160" spans="9:9" ht="11.25" customHeight="1">
      <c r="I1160" s="116"/>
    </row>
    <row r="1161" spans="9:9" ht="11.25" customHeight="1">
      <c r="I1161" s="116"/>
    </row>
    <row r="1162" spans="9:9" ht="11.25" customHeight="1">
      <c r="I1162" s="116"/>
    </row>
    <row r="1163" spans="9:9" ht="11.25" customHeight="1">
      <c r="I1163" s="116"/>
    </row>
    <row r="1164" spans="9:9" ht="11.25" customHeight="1">
      <c r="I1164" s="116"/>
    </row>
    <row r="1165" spans="9:9" ht="11.25" customHeight="1">
      <c r="I1165" s="116"/>
    </row>
    <row r="1166" spans="9:9" ht="11.25" customHeight="1">
      <c r="I1166" s="116"/>
    </row>
    <row r="1167" spans="9:9" ht="11.25" customHeight="1">
      <c r="I1167" s="116"/>
    </row>
    <row r="1168" spans="9:9" ht="11.25" customHeight="1">
      <c r="I1168" s="116"/>
    </row>
    <row r="1169" spans="9:9" ht="11.25" customHeight="1">
      <c r="I1169" s="116"/>
    </row>
    <row r="1170" spans="9:9" ht="11.25" customHeight="1">
      <c r="I1170" s="116"/>
    </row>
    <row r="1171" spans="9:9" ht="11.25" customHeight="1">
      <c r="I1171" s="116"/>
    </row>
    <row r="1172" spans="9:9" ht="11.25" customHeight="1">
      <c r="I1172" s="116"/>
    </row>
    <row r="1173" spans="9:9" ht="11.25" customHeight="1">
      <c r="I1173" s="116"/>
    </row>
    <row r="1174" spans="9:9" ht="11.25" customHeight="1">
      <c r="I1174" s="116"/>
    </row>
    <row r="1175" spans="9:9" ht="11.25" customHeight="1">
      <c r="I1175" s="116"/>
    </row>
    <row r="1176" spans="9:9" ht="11.25" customHeight="1">
      <c r="I1176" s="116"/>
    </row>
    <row r="1177" spans="9:9" ht="11.25" customHeight="1">
      <c r="I1177" s="116"/>
    </row>
    <row r="1178" spans="9:9" ht="11.25" customHeight="1">
      <c r="I1178" s="116"/>
    </row>
    <row r="1179" spans="9:9" ht="11.25" customHeight="1">
      <c r="I1179" s="116"/>
    </row>
    <row r="1180" spans="9:9" ht="11.25" customHeight="1">
      <c r="I1180" s="116"/>
    </row>
    <row r="1181" spans="9:9" ht="11.25" customHeight="1">
      <c r="I1181" s="116"/>
    </row>
    <row r="1182" spans="9:9" ht="11.25" customHeight="1">
      <c r="I1182" s="116"/>
    </row>
    <row r="1183" spans="9:9" ht="11.25" customHeight="1">
      <c r="I1183" s="116"/>
    </row>
    <row r="1184" spans="9:9" ht="11.25" customHeight="1">
      <c r="I1184" s="116"/>
    </row>
    <row r="1185" spans="9:9" ht="11.25" customHeight="1">
      <c r="I1185" s="116"/>
    </row>
    <row r="1186" spans="9:9" ht="11.25" customHeight="1">
      <c r="I1186" s="116"/>
    </row>
    <row r="1187" spans="9:9" ht="11.25" customHeight="1">
      <c r="I1187" s="116"/>
    </row>
    <row r="1188" spans="9:9" ht="11.25" customHeight="1">
      <c r="I1188" s="116"/>
    </row>
    <row r="1189" spans="9:9" ht="11.25" customHeight="1">
      <c r="I1189" s="116"/>
    </row>
    <row r="1190" spans="9:9" ht="11.25" customHeight="1">
      <c r="I1190" s="116"/>
    </row>
    <row r="1191" spans="9:9" ht="11.25" customHeight="1">
      <c r="I1191" s="116"/>
    </row>
    <row r="1192" spans="9:9" ht="11.25" customHeight="1">
      <c r="I1192" s="116"/>
    </row>
    <row r="1193" spans="9:9" ht="11.25" customHeight="1">
      <c r="I1193" s="116"/>
    </row>
    <row r="1194" spans="9:9" ht="11.25" customHeight="1">
      <c r="I1194" s="116"/>
    </row>
    <row r="1195" spans="9:9" ht="11.25" customHeight="1">
      <c r="I1195" s="116"/>
    </row>
    <row r="1196" spans="9:9" ht="11.25" customHeight="1">
      <c r="I1196" s="116"/>
    </row>
    <row r="1197" spans="9:9" ht="11.25" customHeight="1">
      <c r="I1197" s="116"/>
    </row>
    <row r="1198" spans="9:9" ht="11.25" customHeight="1">
      <c r="I1198" s="116"/>
    </row>
    <row r="1199" spans="9:9" ht="11.25" customHeight="1">
      <c r="I1199" s="116"/>
    </row>
    <row r="1200" spans="9:9" ht="11.25" customHeight="1">
      <c r="I1200" s="116"/>
    </row>
    <row r="1201" spans="9:9" ht="11.25" customHeight="1">
      <c r="I1201" s="116"/>
    </row>
    <row r="1202" spans="9:9" ht="11.25" customHeight="1">
      <c r="I1202" s="116"/>
    </row>
    <row r="1203" spans="9:9" ht="11.25" customHeight="1">
      <c r="I1203" s="116"/>
    </row>
    <row r="1204" spans="9:9" ht="11.25" customHeight="1">
      <c r="I1204" s="116"/>
    </row>
    <row r="1205" spans="9:9" ht="11.25" customHeight="1">
      <c r="I1205" s="116"/>
    </row>
    <row r="1206" spans="9:9" ht="11.25" customHeight="1">
      <c r="I1206" s="116"/>
    </row>
    <row r="1207" spans="9:9" ht="11.25" customHeight="1">
      <c r="I1207" s="116"/>
    </row>
    <row r="1208" spans="9:9" ht="11.25" customHeight="1">
      <c r="I1208" s="116"/>
    </row>
    <row r="1209" spans="9:9" ht="11.25" customHeight="1">
      <c r="I1209" s="116"/>
    </row>
    <row r="1210" spans="9:9" ht="11.25" customHeight="1">
      <c r="I1210" s="116"/>
    </row>
    <row r="1211" spans="9:9" ht="11.25" customHeight="1">
      <c r="I1211" s="116"/>
    </row>
    <row r="1212" spans="9:9" ht="11.25" customHeight="1">
      <c r="I1212" s="116"/>
    </row>
    <row r="1213" spans="9:9" ht="11.25" customHeight="1">
      <c r="I1213" s="116"/>
    </row>
    <row r="1214" spans="9:9" ht="11.25" customHeight="1">
      <c r="I1214" s="116"/>
    </row>
    <row r="1215" spans="9:9" ht="11.25" customHeight="1">
      <c r="I1215" s="116"/>
    </row>
    <row r="1216" spans="9:9" ht="11.25" customHeight="1">
      <c r="I1216" s="116"/>
    </row>
    <row r="1217" spans="9:9" ht="11.25" customHeight="1">
      <c r="I1217" s="116"/>
    </row>
    <row r="1218" spans="9:9" ht="11.25" customHeight="1">
      <c r="I1218" s="116"/>
    </row>
    <row r="1219" spans="9:9" ht="11.25" customHeight="1">
      <c r="I1219" s="116"/>
    </row>
    <row r="1220" spans="9:9" ht="11.25" customHeight="1">
      <c r="I1220" s="116"/>
    </row>
    <row r="1221" spans="9:9" ht="11.25" customHeight="1">
      <c r="I1221" s="116"/>
    </row>
    <row r="1222" spans="9:9" ht="11.25" customHeight="1">
      <c r="I1222" s="116"/>
    </row>
    <row r="1223" spans="9:9" ht="11.25" customHeight="1">
      <c r="I1223" s="116"/>
    </row>
    <row r="1224" spans="9:9" ht="11.25" customHeight="1">
      <c r="I1224" s="116"/>
    </row>
    <row r="1225" spans="9:9" ht="11.25" customHeight="1">
      <c r="I1225" s="116"/>
    </row>
    <row r="1226" spans="9:9" ht="11.25" customHeight="1">
      <c r="I1226" s="116"/>
    </row>
    <row r="1227" spans="9:9" ht="11.25" customHeight="1">
      <c r="I1227" s="116"/>
    </row>
    <row r="1228" spans="9:9" ht="11.25" customHeight="1">
      <c r="I1228" s="116"/>
    </row>
    <row r="1229" spans="9:9" ht="11.25" customHeight="1">
      <c r="I1229" s="116"/>
    </row>
    <row r="1230" spans="9:9" ht="11.25" customHeight="1">
      <c r="I1230" s="116"/>
    </row>
    <row r="1231" spans="9:9" ht="11.25" customHeight="1">
      <c r="I1231" s="116"/>
    </row>
    <row r="1232" spans="9:9" ht="11.25" customHeight="1">
      <c r="I1232" s="116"/>
    </row>
    <row r="1233" spans="9:9" ht="11.25" customHeight="1">
      <c r="I1233" s="116"/>
    </row>
    <row r="1234" spans="9:9" ht="11.25" customHeight="1">
      <c r="I1234" s="116"/>
    </row>
    <row r="1235" spans="9:9" ht="11.25" customHeight="1">
      <c r="I1235" s="116"/>
    </row>
    <row r="1236" spans="9:9" ht="11.25" customHeight="1">
      <c r="I1236" s="116"/>
    </row>
    <row r="1237" spans="9:9" ht="11.25" customHeight="1">
      <c r="I1237" s="116"/>
    </row>
    <row r="1238" spans="9:9" ht="11.25" customHeight="1">
      <c r="I1238" s="116"/>
    </row>
    <row r="1239" spans="9:9" ht="11.25" customHeight="1">
      <c r="I1239" s="116"/>
    </row>
    <row r="1240" spans="9:9" ht="11.25" customHeight="1">
      <c r="I1240" s="116"/>
    </row>
    <row r="1241" spans="9:9" ht="11.25" customHeight="1">
      <c r="I1241" s="116"/>
    </row>
    <row r="1242" spans="9:9" ht="11.25" customHeight="1">
      <c r="I1242" s="116"/>
    </row>
    <row r="1243" spans="9:9" ht="11.25" customHeight="1">
      <c r="I1243" s="116"/>
    </row>
    <row r="1244" spans="9:9" ht="11.25" customHeight="1">
      <c r="I1244" s="116"/>
    </row>
    <row r="1245" spans="9:9" ht="11.25" customHeight="1">
      <c r="I1245" s="116"/>
    </row>
    <row r="1246" spans="9:9" ht="11.25" customHeight="1">
      <c r="I1246" s="116"/>
    </row>
    <row r="1247" spans="9:9" ht="11.25" customHeight="1">
      <c r="I1247" s="116"/>
    </row>
    <row r="1248" spans="9:9" ht="11.25" customHeight="1">
      <c r="I1248" s="116"/>
    </row>
    <row r="1249" spans="9:9" ht="11.25" customHeight="1">
      <c r="I1249" s="116"/>
    </row>
    <row r="1250" spans="9:9" ht="11.25" customHeight="1">
      <c r="I1250" s="116"/>
    </row>
    <row r="1251" spans="9:9" ht="11.25" customHeight="1">
      <c r="I1251" s="116"/>
    </row>
    <row r="1252" spans="9:9" ht="11.25" customHeight="1">
      <c r="I1252" s="116"/>
    </row>
    <row r="1253" spans="9:9" ht="11.25" customHeight="1">
      <c r="I1253" s="116"/>
    </row>
    <row r="1254" spans="9:9" ht="11.25" customHeight="1">
      <c r="I1254" s="116"/>
    </row>
    <row r="1255" spans="9:9" ht="11.25" customHeight="1">
      <c r="I1255" s="116"/>
    </row>
    <row r="1256" spans="9:9" ht="11.25" customHeight="1">
      <c r="I1256" s="116"/>
    </row>
    <row r="1257" spans="9:9" ht="11.25" customHeight="1">
      <c r="I1257" s="116"/>
    </row>
    <row r="1258" spans="9:9" ht="11.25" customHeight="1">
      <c r="I1258" s="116"/>
    </row>
    <row r="1259" spans="9:9" ht="11.25" customHeight="1">
      <c r="I1259" s="116"/>
    </row>
    <row r="1260" spans="9:9" ht="11.25" customHeight="1">
      <c r="I1260" s="116"/>
    </row>
    <row r="1261" spans="9:9" ht="11.25" customHeight="1">
      <c r="I1261" s="116"/>
    </row>
    <row r="1262" spans="9:9" ht="11.25" customHeight="1">
      <c r="I1262" s="116"/>
    </row>
    <row r="1263" spans="9:9" ht="11.25" customHeight="1">
      <c r="I1263" s="116"/>
    </row>
    <row r="1264" spans="9:9" ht="11.25" customHeight="1">
      <c r="I1264" s="116"/>
    </row>
    <row r="1265" spans="9:9" ht="11.25" customHeight="1">
      <c r="I1265" s="116"/>
    </row>
    <row r="1266" spans="9:9" ht="11.25" customHeight="1">
      <c r="I1266" s="116"/>
    </row>
    <row r="1267" spans="9:9" ht="11.25" customHeight="1">
      <c r="I1267" s="116"/>
    </row>
    <row r="1268" spans="9:9" ht="11.25" customHeight="1">
      <c r="I1268" s="116"/>
    </row>
    <row r="1269" spans="9:9" ht="11.25" customHeight="1">
      <c r="I1269" s="116"/>
    </row>
    <row r="1270" spans="9:9" ht="11.25" customHeight="1">
      <c r="I1270" s="116"/>
    </row>
    <row r="1271" spans="9:9" ht="11.25" customHeight="1">
      <c r="I1271" s="116"/>
    </row>
    <row r="1272" spans="9:9" ht="11.25" customHeight="1">
      <c r="I1272" s="116"/>
    </row>
    <row r="1273" spans="9:9" ht="11.25" customHeight="1">
      <c r="I1273" s="116"/>
    </row>
    <row r="1274" spans="9:9" ht="11.25" customHeight="1">
      <c r="I1274" s="116"/>
    </row>
    <row r="1275" spans="9:9" ht="11.25" customHeight="1">
      <c r="I1275" s="116"/>
    </row>
    <row r="1276" spans="9:9" ht="11.25" customHeight="1">
      <c r="I1276" s="116"/>
    </row>
    <row r="1277" spans="9:9" ht="11.25" customHeight="1">
      <c r="I1277" s="116"/>
    </row>
    <row r="1278" spans="9:9" ht="11.25" customHeight="1">
      <c r="I1278" s="116"/>
    </row>
    <row r="1279" spans="9:9" ht="11.25" customHeight="1">
      <c r="I1279" s="116"/>
    </row>
    <row r="1280" spans="9:9" ht="11.25" customHeight="1">
      <c r="I1280" s="116"/>
    </row>
    <row r="1281" spans="9:9" ht="11.25" customHeight="1">
      <c r="I1281" s="116"/>
    </row>
    <row r="1282" spans="9:9" ht="11.25" customHeight="1">
      <c r="I1282" s="116"/>
    </row>
    <row r="1283" spans="9:9" ht="11.25" customHeight="1">
      <c r="I1283" s="116"/>
    </row>
    <row r="1284" spans="9:9" ht="11.25" customHeight="1">
      <c r="I1284" s="116"/>
    </row>
    <row r="1285" spans="9:9" ht="11.25" customHeight="1">
      <c r="I1285" s="116"/>
    </row>
    <row r="1286" spans="9:9" ht="11.25" customHeight="1">
      <c r="I1286" s="116"/>
    </row>
    <row r="1287" spans="9:9" ht="11.25" customHeight="1">
      <c r="I1287" s="116"/>
    </row>
    <row r="1288" spans="9:9" ht="11.25" customHeight="1">
      <c r="I1288" s="116"/>
    </row>
    <row r="1289" spans="9:9" ht="11.25" customHeight="1">
      <c r="I1289" s="116"/>
    </row>
    <row r="1290" spans="9:9" ht="11.25" customHeight="1">
      <c r="I1290" s="116"/>
    </row>
    <row r="1291" spans="9:9" ht="11.25" customHeight="1">
      <c r="I1291" s="116"/>
    </row>
    <row r="1292" spans="9:9" ht="11.25" customHeight="1">
      <c r="I1292" s="116"/>
    </row>
    <row r="1293" spans="9:9" ht="11.25" customHeight="1">
      <c r="I1293" s="116"/>
    </row>
    <row r="1294" spans="9:9" ht="11.25" customHeight="1">
      <c r="I1294" s="116"/>
    </row>
    <row r="1295" spans="9:9" ht="11.25" customHeight="1">
      <c r="I1295" s="116"/>
    </row>
    <row r="1296" spans="9:9" ht="11.25" customHeight="1">
      <c r="I1296" s="116"/>
    </row>
    <row r="1297" spans="9:9" ht="11.25" customHeight="1">
      <c r="I1297" s="116"/>
    </row>
    <row r="1298" spans="9:9" ht="11.25" customHeight="1">
      <c r="I1298" s="116"/>
    </row>
    <row r="1299" spans="9:9" ht="11.25" customHeight="1">
      <c r="I1299" s="116"/>
    </row>
    <row r="1300" spans="9:9" ht="11.25" customHeight="1">
      <c r="I1300" s="116"/>
    </row>
    <row r="1301" spans="9:9" ht="11.25" customHeight="1">
      <c r="I1301" s="116"/>
    </row>
    <row r="1302" spans="9:9" ht="11.25" customHeight="1">
      <c r="I1302" s="116"/>
    </row>
    <row r="1303" spans="9:9" ht="11.25" customHeight="1">
      <c r="I1303" s="116"/>
    </row>
    <row r="1304" spans="9:9" ht="11.25" customHeight="1">
      <c r="I1304" s="116"/>
    </row>
    <row r="1305" spans="9:9" ht="11.25" customHeight="1">
      <c r="I1305" s="116"/>
    </row>
    <row r="1306" spans="9:9" ht="11.25" customHeight="1">
      <c r="I1306" s="116"/>
    </row>
    <row r="1307" spans="9:9" ht="11.25" customHeight="1">
      <c r="I1307" s="116"/>
    </row>
    <row r="1308" spans="9:9" ht="11.25" customHeight="1">
      <c r="I1308" s="116"/>
    </row>
    <row r="1309" spans="9:9" ht="11.25" customHeight="1">
      <c r="I1309" s="116"/>
    </row>
    <row r="1310" spans="9:9" ht="11.25" customHeight="1">
      <c r="I1310" s="116"/>
    </row>
    <row r="1311" spans="9:9" ht="11.25" customHeight="1">
      <c r="I1311" s="116"/>
    </row>
    <row r="1312" spans="9:9" ht="11.25" customHeight="1">
      <c r="I1312" s="116"/>
    </row>
    <row r="1313" spans="9:9" ht="11.25" customHeight="1">
      <c r="I1313" s="116"/>
    </row>
    <row r="1314" spans="9:9" ht="11.25" customHeight="1">
      <c r="I1314" s="116"/>
    </row>
    <row r="1315" spans="9:9" ht="11.25" customHeight="1">
      <c r="I1315" s="116"/>
    </row>
    <row r="1316" spans="9:9" ht="11.25" customHeight="1">
      <c r="I1316" s="116"/>
    </row>
    <row r="1317" spans="9:9" ht="11.25" customHeight="1">
      <c r="I1317" s="116"/>
    </row>
    <row r="1318" spans="9:9" ht="11.25" customHeight="1">
      <c r="I1318" s="116"/>
    </row>
    <row r="1319" spans="9:9" ht="11.25" customHeight="1">
      <c r="I1319" s="116"/>
    </row>
    <row r="1320" spans="9:9" ht="11.25" customHeight="1">
      <c r="I1320" s="116"/>
    </row>
    <row r="1321" spans="9:9" ht="11.25" customHeight="1">
      <c r="I1321" s="116"/>
    </row>
    <row r="1322" spans="9:9" ht="11.25" customHeight="1">
      <c r="I1322" s="116"/>
    </row>
    <row r="1323" spans="9:9" ht="11.25" customHeight="1">
      <c r="I1323" s="116"/>
    </row>
    <row r="1324" spans="9:9" ht="11.25" customHeight="1">
      <c r="I1324" s="116"/>
    </row>
    <row r="1325" spans="9:9" ht="11.25" customHeight="1">
      <c r="I1325" s="116"/>
    </row>
    <row r="1326" spans="9:9" ht="11.25" customHeight="1">
      <c r="I1326" s="116"/>
    </row>
    <row r="1327" spans="9:9" ht="11.25" customHeight="1">
      <c r="I1327" s="116"/>
    </row>
    <row r="1328" spans="9:9" ht="11.25" customHeight="1">
      <c r="I1328" s="116"/>
    </row>
    <row r="1329" spans="9:9" ht="11.25" customHeight="1">
      <c r="I1329" s="116"/>
    </row>
    <row r="1330" spans="9:9" ht="11.25" customHeight="1">
      <c r="I1330" s="116"/>
    </row>
    <row r="1331" spans="9:9" ht="11.25" customHeight="1">
      <c r="I1331" s="116"/>
    </row>
    <row r="1332" spans="9:9" ht="11.25" customHeight="1">
      <c r="I1332" s="116"/>
    </row>
    <row r="1333" spans="9:9" ht="11.25" customHeight="1">
      <c r="I1333" s="116"/>
    </row>
    <row r="1334" spans="9:9" ht="11.25" customHeight="1">
      <c r="I1334" s="116"/>
    </row>
    <row r="1335" spans="9:9" ht="11.25" customHeight="1">
      <c r="I1335" s="116"/>
    </row>
    <row r="1336" spans="9:9" ht="11.25" customHeight="1">
      <c r="I1336" s="116"/>
    </row>
    <row r="1337" spans="9:9" ht="11.25" customHeight="1">
      <c r="I1337" s="116"/>
    </row>
    <row r="1338" spans="9:9" ht="11.25" customHeight="1">
      <c r="I1338" s="116"/>
    </row>
    <row r="1339" spans="9:9" ht="11.25" customHeight="1">
      <c r="I1339" s="116"/>
    </row>
    <row r="1340" spans="9:9" ht="11.25" customHeight="1">
      <c r="I1340" s="116"/>
    </row>
    <row r="1341" spans="9:9" ht="11.25" customHeight="1">
      <c r="I1341" s="116"/>
    </row>
    <row r="1342" spans="9:9" ht="11.25" customHeight="1">
      <c r="I1342" s="116"/>
    </row>
    <row r="1343" spans="9:9" ht="11.25" customHeight="1">
      <c r="I1343" s="116"/>
    </row>
    <row r="1344" spans="9:9" ht="11.25" customHeight="1">
      <c r="I1344" s="116"/>
    </row>
    <row r="1345" spans="9:9" ht="11.25" customHeight="1">
      <c r="I1345" s="116"/>
    </row>
    <row r="1346" spans="9:9" ht="11.25" customHeight="1">
      <c r="I1346" s="116"/>
    </row>
    <row r="1347" spans="9:9" ht="11.25" customHeight="1">
      <c r="I1347" s="116"/>
    </row>
    <row r="1348" spans="9:9" ht="11.25" customHeight="1">
      <c r="I1348" s="116"/>
    </row>
    <row r="1349" spans="9:9" ht="11.25" customHeight="1">
      <c r="I1349" s="116"/>
    </row>
    <row r="1350" spans="9:9" ht="11.25" customHeight="1">
      <c r="I1350" s="116"/>
    </row>
    <row r="1351" spans="9:9" ht="11.25" customHeight="1">
      <c r="I1351" s="116"/>
    </row>
    <row r="1352" spans="9:9" ht="11.25" customHeight="1">
      <c r="I1352" s="116"/>
    </row>
    <row r="1353" spans="9:9" ht="11.25" customHeight="1">
      <c r="I1353" s="116"/>
    </row>
    <row r="1354" spans="9:9" ht="11.25" customHeight="1">
      <c r="I1354" s="116"/>
    </row>
    <row r="1355" spans="9:9" ht="11.25" customHeight="1">
      <c r="I1355" s="116"/>
    </row>
    <row r="1356" spans="9:9" ht="11.25" customHeight="1">
      <c r="I1356" s="116"/>
    </row>
    <row r="1357" spans="9:9" ht="11.25" customHeight="1">
      <c r="I1357" s="116"/>
    </row>
    <row r="1358" spans="9:9" ht="11.25" customHeight="1">
      <c r="I1358" s="116"/>
    </row>
    <row r="1359" spans="9:9" ht="11.25" customHeight="1">
      <c r="I1359" s="116"/>
    </row>
    <row r="1360" spans="9:9" ht="11.25" customHeight="1">
      <c r="I1360" s="116"/>
    </row>
    <row r="1361" spans="9:9" ht="11.25" customHeight="1">
      <c r="I1361" s="116"/>
    </row>
    <row r="1362" spans="9:9" ht="11.25" customHeight="1">
      <c r="I1362" s="116"/>
    </row>
    <row r="1363" spans="9:9" ht="11.25" customHeight="1">
      <c r="I1363" s="116"/>
    </row>
    <row r="1364" spans="9:9" ht="11.25" customHeight="1">
      <c r="I1364" s="116"/>
    </row>
    <row r="1365" spans="9:9" ht="11.25" customHeight="1">
      <c r="I1365" s="116"/>
    </row>
    <row r="1366" spans="9:9" ht="11.25" customHeight="1">
      <c r="I1366" s="116"/>
    </row>
    <row r="1367" spans="9:9" ht="11.25" customHeight="1">
      <c r="I1367" s="116"/>
    </row>
    <row r="1368" spans="9:9" ht="11.25" customHeight="1">
      <c r="I1368" s="116"/>
    </row>
    <row r="1369" spans="9:9" ht="11.25" customHeight="1">
      <c r="I1369" s="116"/>
    </row>
    <row r="1370" spans="9:9" ht="11.25" customHeight="1">
      <c r="I1370" s="116"/>
    </row>
    <row r="1371" spans="9:9" ht="11.25" customHeight="1">
      <c r="I1371" s="116"/>
    </row>
    <row r="1372" spans="9:9" ht="11.25" customHeight="1">
      <c r="I1372" s="116"/>
    </row>
    <row r="1373" spans="9:9" ht="11.25" customHeight="1">
      <c r="I1373" s="116"/>
    </row>
    <row r="1374" spans="9:9" ht="11.25" customHeight="1">
      <c r="I1374" s="116"/>
    </row>
    <row r="1375" spans="9:9" ht="11.25" customHeight="1">
      <c r="I1375" s="116"/>
    </row>
    <row r="1376" spans="9:9" ht="11.25" customHeight="1">
      <c r="I1376" s="116"/>
    </row>
    <row r="1377" spans="9:9" ht="11.25" customHeight="1">
      <c r="I1377" s="116"/>
    </row>
    <row r="1378" spans="9:9" ht="11.25" customHeight="1">
      <c r="I1378" s="116"/>
    </row>
    <row r="1379" spans="9:9" ht="11.25" customHeight="1">
      <c r="I1379" s="116"/>
    </row>
    <row r="1380" spans="9:9" ht="11.25" customHeight="1">
      <c r="I1380" s="116"/>
    </row>
    <row r="1381" spans="9:9" ht="11.25" customHeight="1">
      <c r="I1381" s="116"/>
    </row>
    <row r="1382" spans="9:9" ht="11.25" customHeight="1">
      <c r="I1382" s="116"/>
    </row>
    <row r="1383" spans="9:9" ht="11.25" customHeight="1">
      <c r="I1383" s="116"/>
    </row>
    <row r="1384" spans="9:9" ht="11.25" customHeight="1">
      <c r="I1384" s="116"/>
    </row>
    <row r="1385" spans="9:9" ht="11.25" customHeight="1">
      <c r="I1385" s="116"/>
    </row>
    <row r="1386" spans="9:9" ht="11.25" customHeight="1">
      <c r="I1386" s="116"/>
    </row>
    <row r="1387" spans="9:9" ht="11.25" customHeight="1">
      <c r="I1387" s="116"/>
    </row>
    <row r="1388" spans="9:9" ht="11.25" customHeight="1">
      <c r="I1388" s="116"/>
    </row>
    <row r="1389" spans="9:9" ht="11.25" customHeight="1">
      <c r="I1389" s="116"/>
    </row>
    <row r="1390" spans="9:9" ht="11.25" customHeight="1">
      <c r="I1390" s="116"/>
    </row>
    <row r="1391" spans="9:9" ht="11.25" customHeight="1">
      <c r="I1391" s="116"/>
    </row>
    <row r="1392" spans="9:9" ht="11.25" customHeight="1">
      <c r="I1392" s="116"/>
    </row>
    <row r="1393" spans="9:9" ht="11.25" customHeight="1">
      <c r="I1393" s="116"/>
    </row>
    <row r="1394" spans="9:9" ht="11.25" customHeight="1">
      <c r="I1394" s="116"/>
    </row>
    <row r="1395" spans="9:9" ht="11.25" customHeight="1">
      <c r="I1395" s="116"/>
    </row>
    <row r="1396" spans="9:9" ht="11.25" customHeight="1">
      <c r="I1396" s="116"/>
    </row>
    <row r="1397" spans="9:9" ht="11.25" customHeight="1">
      <c r="I1397" s="116"/>
    </row>
    <row r="1398" spans="9:9" ht="11.25" customHeight="1">
      <c r="I1398" s="116"/>
    </row>
    <row r="1399" spans="9:9" ht="11.25" customHeight="1">
      <c r="I1399" s="116"/>
    </row>
    <row r="1400" spans="9:9" ht="11.25" customHeight="1">
      <c r="I1400" s="116"/>
    </row>
    <row r="1401" spans="9:9" ht="11.25" customHeight="1">
      <c r="I1401" s="116"/>
    </row>
    <row r="1402" spans="9:9" ht="11.25" customHeight="1">
      <c r="I1402" s="116"/>
    </row>
    <row r="1403" spans="9:9" ht="11.25" customHeight="1">
      <c r="I1403" s="116"/>
    </row>
    <row r="1404" spans="9:9" ht="11.25" customHeight="1">
      <c r="I1404" s="116"/>
    </row>
    <row r="1405" spans="9:9" ht="11.25" customHeight="1">
      <c r="I1405" s="116"/>
    </row>
    <row r="1406" spans="9:9" ht="11.25" customHeight="1">
      <c r="I1406" s="116"/>
    </row>
    <row r="1407" spans="9:9" ht="11.25" customHeight="1">
      <c r="I1407" s="116"/>
    </row>
    <row r="1408" spans="9:9" ht="11.25" customHeight="1">
      <c r="I1408" s="116"/>
    </row>
    <row r="1409" spans="9:9" ht="11.25" customHeight="1">
      <c r="I1409" s="116"/>
    </row>
    <row r="1410" spans="9:9" ht="11.25" customHeight="1">
      <c r="I1410" s="116"/>
    </row>
    <row r="1411" spans="9:9" ht="11.25" customHeight="1">
      <c r="I1411" s="116"/>
    </row>
    <row r="1412" spans="9:9" ht="11.25" customHeight="1">
      <c r="I1412" s="116"/>
    </row>
    <row r="1413" spans="9:9" ht="11.25" customHeight="1">
      <c r="I1413" s="116"/>
    </row>
    <row r="1414" spans="9:9" ht="11.25" customHeight="1">
      <c r="I1414" s="116"/>
    </row>
    <row r="1415" spans="9:9" ht="11.25" customHeight="1">
      <c r="I1415" s="116"/>
    </row>
    <row r="1416" spans="9:9" ht="11.25" customHeight="1">
      <c r="I1416" s="116"/>
    </row>
    <row r="1417" spans="9:9" ht="11.25" customHeight="1">
      <c r="I1417" s="116"/>
    </row>
    <row r="1418" spans="9:9" ht="11.25" customHeight="1">
      <c r="I1418" s="116"/>
    </row>
    <row r="1419" spans="9:9" ht="11.25" customHeight="1">
      <c r="I1419" s="116"/>
    </row>
    <row r="1420" spans="9:9" ht="11.25" customHeight="1">
      <c r="I1420" s="116"/>
    </row>
    <row r="1421" spans="9:9" ht="11.25" customHeight="1">
      <c r="I1421" s="116"/>
    </row>
    <row r="1422" spans="9:9" ht="11.25" customHeight="1">
      <c r="I1422" s="116"/>
    </row>
    <row r="1423" spans="9:9" ht="11.25" customHeight="1">
      <c r="I1423" s="116"/>
    </row>
    <row r="1424" spans="9:9" ht="11.25" customHeight="1">
      <c r="I1424" s="116"/>
    </row>
    <row r="1425" spans="9:9" ht="11.25" customHeight="1">
      <c r="I1425" s="116"/>
    </row>
    <row r="1426" spans="9:9" ht="11.25" customHeight="1">
      <c r="I1426" s="116"/>
    </row>
    <row r="1427" spans="9:9" ht="11.25" customHeight="1">
      <c r="I1427" s="116"/>
    </row>
    <row r="1428" spans="9:9" ht="11.25" customHeight="1">
      <c r="I1428" s="116"/>
    </row>
    <row r="1429" spans="9:9" ht="11.25" customHeight="1">
      <c r="I1429" s="116"/>
    </row>
    <row r="1430" spans="9:9" ht="11.25" customHeight="1">
      <c r="I1430" s="116"/>
    </row>
    <row r="1431" spans="9:9" ht="11.25" customHeight="1">
      <c r="I1431" s="116"/>
    </row>
    <row r="1432" spans="9:9" ht="11.25" customHeight="1">
      <c r="I1432" s="116"/>
    </row>
    <row r="1433" spans="9:9" ht="11.25" customHeight="1">
      <c r="I1433" s="116"/>
    </row>
    <row r="1434" spans="9:9" ht="11.25" customHeight="1">
      <c r="I1434" s="116"/>
    </row>
    <row r="1435" spans="9:9" ht="11.25" customHeight="1">
      <c r="I1435" s="116"/>
    </row>
    <row r="1436" spans="9:9" ht="11.25" customHeight="1">
      <c r="I1436" s="116"/>
    </row>
    <row r="1437" spans="9:9" ht="11.25" customHeight="1">
      <c r="I1437" s="116"/>
    </row>
    <row r="1438" spans="9:9" ht="11.25" customHeight="1">
      <c r="I1438" s="116"/>
    </row>
    <row r="1439" spans="9:9" ht="11.25" customHeight="1">
      <c r="I1439" s="116"/>
    </row>
    <row r="1440" spans="9:9" ht="11.25" customHeight="1">
      <c r="I1440" s="116"/>
    </row>
    <row r="1441" spans="9:9" ht="11.25" customHeight="1">
      <c r="I1441" s="116"/>
    </row>
    <row r="1442" spans="9:9" ht="11.25" customHeight="1">
      <c r="I1442" s="116"/>
    </row>
    <row r="1443" spans="9:9" ht="11.25" customHeight="1">
      <c r="I1443" s="116"/>
    </row>
    <row r="1444" spans="9:9" ht="11.25" customHeight="1">
      <c r="I1444" s="116"/>
    </row>
    <row r="1445" spans="9:9" ht="11.25" customHeight="1">
      <c r="I1445" s="116"/>
    </row>
    <row r="1446" spans="9:9" ht="11.25" customHeight="1">
      <c r="I1446" s="116"/>
    </row>
    <row r="1447" spans="9:9" ht="11.25" customHeight="1">
      <c r="I1447" s="116"/>
    </row>
    <row r="1448" spans="9:9" ht="11.25" customHeight="1">
      <c r="I1448" s="116"/>
    </row>
    <row r="1449" spans="9:9" ht="11.25" customHeight="1">
      <c r="I1449" s="116"/>
    </row>
    <row r="1450" spans="9:9" ht="11.25" customHeight="1">
      <c r="I1450" s="116"/>
    </row>
    <row r="1451" spans="9:9" ht="11.25" customHeight="1">
      <c r="I1451" s="116"/>
    </row>
    <row r="1452" spans="9:9" ht="11.25" customHeight="1">
      <c r="I1452" s="116"/>
    </row>
    <row r="1453" spans="9:9" ht="11.25" customHeight="1">
      <c r="I1453" s="116"/>
    </row>
    <row r="1454" spans="9:9" ht="11.25" customHeight="1">
      <c r="I1454" s="116"/>
    </row>
    <row r="1455" spans="9:9" ht="11.25" customHeight="1">
      <c r="I1455" s="116"/>
    </row>
    <row r="1456" spans="9:9" ht="11.25" customHeight="1">
      <c r="I1456" s="116"/>
    </row>
    <row r="1457" spans="9:9" ht="11.25" customHeight="1">
      <c r="I1457" s="116"/>
    </row>
    <row r="1458" spans="9:9" ht="11.25" customHeight="1">
      <c r="I1458" s="116"/>
    </row>
    <row r="1459" spans="9:9" ht="11.25" customHeight="1">
      <c r="I1459" s="116"/>
    </row>
    <row r="1460" spans="9:9" ht="11.25" customHeight="1">
      <c r="I1460" s="116"/>
    </row>
    <row r="1461" spans="9:9" ht="11.25" customHeight="1">
      <c r="I1461" s="116"/>
    </row>
    <row r="1462" spans="9:9" ht="11.25" customHeight="1">
      <c r="I1462" s="116"/>
    </row>
    <row r="1463" spans="9:9" ht="11.25" customHeight="1">
      <c r="I1463" s="116"/>
    </row>
    <row r="1464" spans="9:9" ht="11.25" customHeight="1">
      <c r="I1464" s="116"/>
    </row>
    <row r="1465" spans="9:9" ht="11.25" customHeight="1">
      <c r="I1465" s="116"/>
    </row>
    <row r="1466" spans="9:9" ht="11.25" customHeight="1">
      <c r="I1466" s="116"/>
    </row>
    <row r="1467" spans="9:9" ht="11.25" customHeight="1">
      <c r="I1467" s="116"/>
    </row>
    <row r="1468" spans="9:9" ht="11.25" customHeight="1">
      <c r="I1468" s="116"/>
    </row>
    <row r="1469" spans="9:9" ht="11.25" customHeight="1">
      <c r="I1469" s="116"/>
    </row>
    <row r="1470" spans="9:9" ht="11.25" customHeight="1">
      <c r="I1470" s="116"/>
    </row>
    <row r="1471" spans="9:9" ht="11.25" customHeight="1">
      <c r="I1471" s="116"/>
    </row>
    <row r="1472" spans="9:9" ht="11.25" customHeight="1">
      <c r="I1472" s="116"/>
    </row>
    <row r="1473" spans="9:9" ht="11.25" customHeight="1">
      <c r="I1473" s="116"/>
    </row>
    <row r="1474" spans="9:9" ht="11.25" customHeight="1">
      <c r="I1474" s="116"/>
    </row>
    <row r="1475" spans="9:9" ht="11.25" customHeight="1">
      <c r="I1475" s="116"/>
    </row>
    <row r="1476" spans="9:9" ht="11.25" customHeight="1">
      <c r="I1476" s="116"/>
    </row>
    <row r="1477" spans="9:9" ht="11.25" customHeight="1">
      <c r="I1477" s="116"/>
    </row>
    <row r="1478" spans="9:9" ht="11.25" customHeight="1">
      <c r="I1478" s="116"/>
    </row>
    <row r="1479" spans="9:9" ht="11.25" customHeight="1">
      <c r="I1479" s="116"/>
    </row>
    <row r="1480" spans="9:9" ht="11.25" customHeight="1">
      <c r="I1480" s="116"/>
    </row>
    <row r="1481" spans="9:9" ht="11.25" customHeight="1">
      <c r="I1481" s="116"/>
    </row>
    <row r="1482" spans="9:9" ht="11.25" customHeight="1">
      <c r="I1482" s="116"/>
    </row>
    <row r="1483" spans="9:9" ht="11.25" customHeight="1">
      <c r="I1483" s="116"/>
    </row>
    <row r="1484" spans="9:9" ht="11.25" customHeight="1">
      <c r="I1484" s="116"/>
    </row>
    <row r="1485" spans="9:9" ht="11.25" customHeight="1">
      <c r="I1485" s="116"/>
    </row>
    <row r="1486" spans="9:9" ht="11.25" customHeight="1">
      <c r="I1486" s="116"/>
    </row>
    <row r="1487" spans="9:9" ht="11.25" customHeight="1">
      <c r="I1487" s="116"/>
    </row>
    <row r="1488" spans="9:9" ht="11.25" customHeight="1">
      <c r="I1488" s="116"/>
    </row>
    <row r="1489" spans="9:9" ht="11.25" customHeight="1">
      <c r="I1489" s="116"/>
    </row>
    <row r="1490" spans="9:9" ht="11.25" customHeight="1">
      <c r="I1490" s="116"/>
    </row>
    <row r="1491" spans="9:9" ht="11.25" customHeight="1">
      <c r="I1491" s="116"/>
    </row>
    <row r="1492" spans="9:9" ht="11.25" customHeight="1">
      <c r="I1492" s="116"/>
    </row>
    <row r="1493" spans="9:9" ht="11.25" customHeight="1">
      <c r="I1493" s="116"/>
    </row>
    <row r="1494" spans="9:9" ht="11.25" customHeight="1">
      <c r="I1494" s="116"/>
    </row>
    <row r="1495" spans="9:9" ht="11.25" customHeight="1">
      <c r="I1495" s="116"/>
    </row>
    <row r="1496" spans="9:9" ht="11.25" customHeight="1">
      <c r="I1496" s="116"/>
    </row>
    <row r="1497" spans="9:9" ht="11.25" customHeight="1">
      <c r="I1497" s="116"/>
    </row>
    <row r="1498" spans="9:9" ht="11.25" customHeight="1">
      <c r="I1498" s="116"/>
    </row>
    <row r="1499" spans="9:9" ht="11.25" customHeight="1">
      <c r="I1499" s="116"/>
    </row>
    <row r="1500" spans="9:9" ht="11.25" customHeight="1">
      <c r="I1500" s="116"/>
    </row>
    <row r="1501" spans="9:9" ht="11.25" customHeight="1">
      <c r="I1501" s="116"/>
    </row>
    <row r="1502" spans="9:9" ht="11.25" customHeight="1">
      <c r="I1502" s="116"/>
    </row>
    <row r="1503" spans="9:9" ht="11.25" customHeight="1">
      <c r="I1503" s="116"/>
    </row>
    <row r="1504" spans="9:9" ht="11.25" customHeight="1">
      <c r="I1504" s="116"/>
    </row>
    <row r="1505" spans="9:9" ht="11.25" customHeight="1">
      <c r="I1505" s="116"/>
    </row>
    <row r="1506" spans="9:9" ht="11.25" customHeight="1">
      <c r="I1506" s="116"/>
    </row>
    <row r="1507" spans="9:9" ht="11.25" customHeight="1">
      <c r="I1507" s="116"/>
    </row>
    <row r="1508" spans="9:9" ht="11.25" customHeight="1">
      <c r="I1508" s="116"/>
    </row>
    <row r="1509" spans="9:9" ht="11.25" customHeight="1">
      <c r="I1509" s="116"/>
    </row>
    <row r="1510" spans="9:9" ht="11.25" customHeight="1">
      <c r="I1510" s="116"/>
    </row>
    <row r="1511" spans="9:9" ht="11.25" customHeight="1">
      <c r="I1511" s="116"/>
    </row>
    <row r="1512" spans="9:9" ht="11.25" customHeight="1">
      <c r="I1512" s="116"/>
    </row>
    <row r="1513" spans="9:9" ht="11.25" customHeight="1">
      <c r="I1513" s="116"/>
    </row>
    <row r="1514" spans="9:9" ht="11.25" customHeight="1">
      <c r="I1514" s="116"/>
    </row>
    <row r="1515" spans="9:9" ht="11.25" customHeight="1">
      <c r="I1515" s="116"/>
    </row>
    <row r="1516" spans="9:9" ht="11.25" customHeight="1">
      <c r="I1516" s="116"/>
    </row>
    <row r="1517" spans="9:9" ht="11.25" customHeight="1">
      <c r="I1517" s="116"/>
    </row>
    <row r="1518" spans="9:9" ht="11.25" customHeight="1">
      <c r="I1518" s="116"/>
    </row>
    <row r="1519" spans="9:9" ht="11.25" customHeight="1">
      <c r="I1519" s="116"/>
    </row>
    <row r="1520" spans="9:9" ht="11.25" customHeight="1">
      <c r="I1520" s="116"/>
    </row>
    <row r="1521" spans="9:9" ht="11.25" customHeight="1">
      <c r="I1521" s="116"/>
    </row>
    <row r="1522" spans="9:9" ht="11.25" customHeight="1">
      <c r="I1522" s="116"/>
    </row>
    <row r="1523" spans="9:9" ht="11.25" customHeight="1">
      <c r="I1523" s="116"/>
    </row>
    <row r="1524" spans="9:9" ht="11.25" customHeight="1">
      <c r="I1524" s="116"/>
    </row>
    <row r="1525" spans="9:9" ht="11.25" customHeight="1">
      <c r="I1525" s="116"/>
    </row>
    <row r="1526" spans="9:9" ht="11.25" customHeight="1">
      <c r="I1526" s="116"/>
    </row>
    <row r="1527" spans="9:9" ht="11.25" customHeight="1">
      <c r="I1527" s="116"/>
    </row>
    <row r="1528" spans="9:9" ht="11.25" customHeight="1">
      <c r="I1528" s="116"/>
    </row>
    <row r="1529" spans="9:9" ht="11.25" customHeight="1">
      <c r="I1529" s="116"/>
    </row>
    <row r="1530" spans="9:9" ht="11.25" customHeight="1">
      <c r="I1530" s="116"/>
    </row>
    <row r="1531" spans="9:9" ht="11.25" customHeight="1">
      <c r="I1531" s="116"/>
    </row>
    <row r="1532" spans="9:9" ht="11.25" customHeight="1">
      <c r="I1532" s="116"/>
    </row>
    <row r="1533" spans="9:9" ht="11.25" customHeight="1">
      <c r="I1533" s="116"/>
    </row>
    <row r="1534" spans="9:9" ht="11.25" customHeight="1">
      <c r="I1534" s="116"/>
    </row>
    <row r="1535" spans="9:9" ht="11.25" customHeight="1">
      <c r="I1535" s="116"/>
    </row>
    <row r="1536" spans="9:9" ht="11.25" customHeight="1">
      <c r="I1536" s="116"/>
    </row>
    <row r="1537" spans="9:9" ht="11.25" customHeight="1">
      <c r="I1537" s="116"/>
    </row>
    <row r="1538" spans="9:9" ht="11.25" customHeight="1">
      <c r="I1538" s="116"/>
    </row>
    <row r="1539" spans="9:9" ht="11.25" customHeight="1">
      <c r="I1539" s="116"/>
    </row>
    <row r="1540" spans="9:9" ht="11.25" customHeight="1">
      <c r="I1540" s="116"/>
    </row>
    <row r="1541" spans="9:9" ht="11.25" customHeight="1">
      <c r="I1541" s="116"/>
    </row>
    <row r="1542" spans="9:9" ht="11.25" customHeight="1">
      <c r="I1542" s="116"/>
    </row>
    <row r="1543" spans="9:9" ht="11.25" customHeight="1">
      <c r="I1543" s="116"/>
    </row>
    <row r="1544" spans="9:9" ht="11.25" customHeight="1">
      <c r="I1544" s="116"/>
    </row>
    <row r="1545" spans="9:9" ht="11.25" customHeight="1">
      <c r="I1545" s="116"/>
    </row>
    <row r="1546" spans="9:9" ht="11.25" customHeight="1">
      <c r="I1546" s="116"/>
    </row>
    <row r="1547" spans="9:9" ht="11.25" customHeight="1">
      <c r="I1547" s="116"/>
    </row>
    <row r="1548" spans="9:9" ht="11.25" customHeight="1">
      <c r="I1548" s="116"/>
    </row>
    <row r="1549" spans="9:9" ht="11.25" customHeight="1">
      <c r="I1549" s="116"/>
    </row>
    <row r="1550" spans="9:9" ht="11.25" customHeight="1">
      <c r="I1550" s="116"/>
    </row>
    <row r="1551" spans="9:9" ht="11.25" customHeight="1">
      <c r="I1551" s="116"/>
    </row>
    <row r="1552" spans="9:9" ht="11.25" customHeight="1">
      <c r="I1552" s="116"/>
    </row>
  </sheetData>
  <autoFilter ref="A1:H49">
    <sortState ref="A2:I52">
      <sortCondition ref="H1:H52"/>
    </sortState>
  </autoFilter>
  <mergeCells count="5">
    <mergeCell ref="J2:K2"/>
    <mergeCell ref="J1:K1"/>
    <mergeCell ref="J3:K3"/>
    <mergeCell ref="K4:L5"/>
    <mergeCell ref="J4:J5"/>
  </mergeCells>
  <dataValidations count="1">
    <dataValidation type="list" errorStyle="information" allowBlank="1" showInputMessage="1" showErrorMessage="1" errorTitle="DATO MANUAL" error="Incluir Dato Manualmente" sqref="D2:D49">
      <formula1>INDIRECT(B2)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LINEA BASE </vt:lpstr>
      <vt:lpstr>INDICADORES E</vt:lpstr>
      <vt:lpstr>INVENTARIO ELÉCTRICO</vt:lpstr>
      <vt:lpstr>PARETO</vt:lpstr>
      <vt:lpstr>INVENTARIO TÉRMICO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Maria Paula</cp:lastModifiedBy>
  <cp:lastPrinted>2010-02-10T03:39:35Z</cp:lastPrinted>
  <dcterms:created xsi:type="dcterms:W3CDTF">2010-02-10T01:55:53Z</dcterms:created>
  <dcterms:modified xsi:type="dcterms:W3CDTF">2022-06-22T02:43:00Z</dcterms:modified>
</cp:coreProperties>
</file>